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655" tabRatio="422" activeTab="0"/>
  </bookViews>
  <sheets>
    <sheet name="2022" sheetId="1" r:id="rId1"/>
  </sheets>
  <definedNames>
    <definedName name="_xlnm._FilterDatabase" localSheetId="0" hidden="1">'2022'!$D$4:$D$137</definedName>
    <definedName name="_xlnm.Print_Area" localSheetId="0">'2022'!$A$1:$F$137</definedName>
  </definedNames>
  <calcPr fullCalcOnLoad="1" refMode="R1C1"/>
</workbook>
</file>

<file path=xl/sharedStrings.xml><?xml version="1.0" encoding="utf-8"?>
<sst xmlns="http://schemas.openxmlformats.org/spreadsheetml/2006/main" count="368" uniqueCount="167">
  <si>
    <t>"Приложение № 2</t>
  </si>
  <si>
    <t>к Решению МС МО МО Сергиевское № 21/1 от 20.12.2021г.</t>
  </si>
  <si>
    <t>ВЕДОМСТВЕННАЯ СТРУКТУРА РАСХОДОВ БЮДЖЕТА ВНУТРИГОРОДСКОГО МУНИЦИПАЛЬНОГО ОБРАЗОВАНИЯ ГОРОДА ФЕДЕРАЛЬНОГО ЗНАЧЕНИЯ                                                                                                                              САНКТ-ПЕТЕРБУРГА  МУНИЦИПАЛЬНЫЙ ОКРУГ  СЕРГИЕВСКОЕ НА 2022 ГОД</t>
  </si>
  <si>
    <t>№№ п/п</t>
  </si>
  <si>
    <t>Наименование</t>
  </si>
  <si>
    <t>Код раздела, подраздела (ФКР)</t>
  </si>
  <si>
    <t>Код целевой статьи (КЦСР)</t>
  </si>
  <si>
    <t>Код вида расходов (КВР)</t>
  </si>
  <si>
    <t>2022 г.      (тыс.руб.)</t>
  </si>
  <si>
    <t>Муниципальный совет внутригородского муниципального образования Санкт-Петербурга муниципальный округ Сергиевское (978)</t>
  </si>
  <si>
    <t>Общегосударственные вопросы</t>
  </si>
  <si>
    <t>0100</t>
  </si>
  <si>
    <t>Функционирование высшего должностного лица субъекта Российской Федерации и муниципального образования</t>
  </si>
  <si>
    <t>0102</t>
  </si>
  <si>
    <t/>
  </si>
  <si>
    <t>Глава муниципального образования</t>
  </si>
  <si>
    <t>00200 00010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</si>
  <si>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</si>
  <si>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Закупка товаров, работ и услуг для государственных (муниципальных) нужд</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</si>
  <si>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</si>
  <si>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</si>
  <si>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Депутаты представительного органа  муниципального образования</t>
  </si>
  <si>
    <t>00200 00021</t>
  </si>
  <si>
    <t>Депутаты, осуществляющие свою деятельность на постоянной основе</t>
  </si>
  <si>
    <t>Компенсация депутатам, осуществляющие свои полномочия на непостоянной основе</t>
  </si>
  <si>
    <t>00200 00022</t>
  </si>
  <si>
    <t>Аппарат представительного органа муниципального образования</t>
  </si>
  <si>
    <t>00200 00023</t>
  </si>
  <si>
    <t>Закупка товаров, работ и услуг для обеспечения государственных (муниципальных) нужд</t>
  </si>
  <si>
    <t>Иные бюджетные ассигнования</t>
  </si>
  <si>
    <t>Другие общегосударственные вопросы</t>
  </si>
  <si>
    <t>0113</t>
  </si>
  <si>
    <t>Уплата членских взносов на осуществление деятельности Совета муниципальных образований Санкт-Петербурга и содержание его органов</t>
  </si>
  <si>
    <t>09205 00440</t>
  </si>
  <si>
    <t>Создание  и осуществление финансового обеспечения деятельности муниципального казенного учреждения "Муниципальная информационная служба"</t>
  </si>
  <si>
    <t>33000 00460</t>
  </si>
  <si>
    <t>Местная администрация внутригородского муниципального образования Санкт-Петербурга муниципальный округ Сергиевское (916)</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</si>
  <si>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</si>
  <si>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</si>
  <si>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Руководство и управление в сфере установленных функций органов местного самоуправления</t>
  </si>
  <si>
    <t>00200 00000</t>
  </si>
  <si>
    <t>Содержание и обеспечение деятельности главы местной администрации</t>
  </si>
  <si>
    <t>00200 00031</t>
  </si>
  <si>
    <t>Местная администрация</t>
  </si>
  <si>
    <t xml:space="preserve">Содержание и обеспечение деятельности местной администрации </t>
  </si>
  <si>
    <t>00200 00032</t>
  </si>
  <si>
    <t>Расходы на исполнение государственного полномочия Санкт-Петербурга по организации и осуществлению  деятельности по  опеке и попечительству за счет субвенций из бюджета Санкт-Петербурга</t>
  </si>
  <si>
    <t>00200  G0850</t>
  </si>
  <si>
    <t>Резервные фонды</t>
  </si>
  <si>
    <t>0111</t>
  </si>
  <si>
    <t xml:space="preserve">Резервный фонд местной администрации </t>
  </si>
  <si>
    <t>07000 00060</t>
  </si>
  <si>
    <t>Расходы на исполнение государственного полномочия по составлению протоколов об административных правонарушениях за счет субвенций из бюджета Санкт-Петербурга</t>
  </si>
  <si>
    <t>09200  G0100</t>
  </si>
  <si>
    <t>Формирование архивных фондов органов местного самоуправления, муниципальных предприятий и учреждений</t>
  </si>
  <si>
    <t>09000 00070</t>
  </si>
  <si>
    <t>Муниципальная программа мероприятий, направленных на решение вопроса местного значения по информированию населения муниципальный округ Сергиевское о деятельности местной администрации и муниципального совета внутригородского муниципального образования Санкт-Петербурга муниципальный округ Сергиевское</t>
  </si>
  <si>
    <t>33000 00470</t>
  </si>
  <si>
    <t>Муниципальная программа мероприятий, направленных на решение вопроса местного значения в области  профилактики терроризма и экстремизма, а также в минимизации и (или) ликвидации последствий их проявлений.</t>
  </si>
  <si>
    <t>79501 00520</t>
  </si>
  <si>
    <t xml:space="preserve">Муниципальная программа по участию в создании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муниципального образования, социальную и культурную адаптацию мигрантов, профилактику межнациональных  (межэтнических) конфликтов внутригородского муниципального образования Санкт-Петербурга муниципальный округ Сергиевское </t>
  </si>
  <si>
    <t>79502 00570</t>
  </si>
  <si>
    <t>Муниципальная программа мероприятий, направленных на решение вопроса местного значения по осуществлению защиты прав потребителей</t>
  </si>
  <si>
    <t>79502 00540</t>
  </si>
  <si>
    <t>79503 00540</t>
  </si>
  <si>
    <t>Муниципальная программа мероприятий, направленных на решение вопроса местного значения в области реализации мер по профилактике дорожно-транспортного травматизма на территории МО Сергиевское</t>
  </si>
  <si>
    <t>79504 00490</t>
  </si>
  <si>
    <t>Муниципальная программа мероприятий, направленных на решение вопроса местного значения по участию в деятельности по профилактике правонарушений  на территории МО Сергиевское</t>
  </si>
  <si>
    <t>79505 00510</t>
  </si>
  <si>
    <t>Муниципальная программа мероприятий, направленных на решение вопроса местного значения по участию в формах , установленных законодательством Санкт-Петербурга, в мероприятиях по профилактике незаконного потребления наркотических средств и психотропных веществ, новых потенциально опасных психоактивных веществ, наркомании в Санкт-Петербурге</t>
  </si>
  <si>
    <t>79506 00530</t>
  </si>
  <si>
    <t>Содержание  и обеспечение деятельности казенного учреждения "выставочный комплекс "музей -храм преподобного Сергия Радонежского"</t>
  </si>
  <si>
    <t>09300 00100</t>
  </si>
  <si>
    <t>Национальная безопасность и правоохранительная деятельность</t>
  </si>
  <si>
    <t>0300</t>
  </si>
  <si>
    <t>Гражданская оборона</t>
  </si>
  <si>
    <t>0309</t>
  </si>
  <si>
    <t>Муниципальная  программа мероприятий, направленных на решение вопроса местного значения по содействию исполнительным органам государственной власти Санкт-Петербурга  в установленном порядке  сбора и обмена информацией в области защиты населения и территории от чрезвычайных ситуаций, обеспечение своевременного информирования населения об угрозе возникновения или о возникновении чрезвычайной ситуации, проведение подготовки и обучения неработающего населения способам защиты и действиям в чрезвычайных ситуациях, а также способам защиты от опасностей, возникающих при ведении военных действий или вследствие этих действий</t>
  </si>
  <si>
    <t>21900 00000</t>
  </si>
  <si>
    <t>21900 00090</t>
  </si>
  <si>
    <t>Защита населения и территории от чрезвычайных ситуаций природного и техногенного характера, пожарная безопасность</t>
  </si>
  <si>
    <t>0310</t>
  </si>
  <si>
    <t>Национальная экономика</t>
  </si>
  <si>
    <t>0400</t>
  </si>
  <si>
    <t>Общеэкономические вопросы</t>
  </si>
  <si>
    <t>0401</t>
  </si>
  <si>
    <t>Муниципальная  программа мероприятий,  направленных на решение вопроса местного значения  по участию в организации и финансировании временного трудоустройства несовершеннолетних в возрасте от 14 до 18 лет в свободное от учебы время</t>
  </si>
  <si>
    <t>51000 00100</t>
  </si>
  <si>
    <t>Дорожное хозяйство ( дорожные фонды)</t>
  </si>
  <si>
    <t>0409</t>
  </si>
  <si>
    <t>Жилищно-коммунальное хозяйство</t>
  </si>
  <si>
    <t>0500</t>
  </si>
  <si>
    <t>Благоустройство</t>
  </si>
  <si>
    <t>0503</t>
  </si>
  <si>
    <t>Муниципальная программа мероприятий, направленных на решение вопроса местного значения по осуществлению благоустройства территории муниципального образования</t>
  </si>
  <si>
    <t>60000 00130</t>
  </si>
  <si>
    <t>Охрана окружающей среды</t>
  </si>
  <si>
    <t>0600</t>
  </si>
  <si>
    <t>Другие вопросы в области охраны окружающей среды</t>
  </si>
  <si>
    <t>0605</t>
  </si>
  <si>
    <t>Муниципальная программа мероприятий, направленных на решение вопроса местного значения по охране окружающей среды в границах муниципального образования</t>
  </si>
  <si>
    <t>41000 00170</t>
  </si>
  <si>
    <t>Образование</t>
  </si>
  <si>
    <t>0700</t>
  </si>
  <si>
    <t>Профессиональная подготовка, переподготовка и повышение квалификации</t>
  </si>
  <si>
    <t>0705</t>
  </si>
  <si>
    <t>Государственный заказ на проведение переподготовки и повышение квалификации</t>
  </si>
  <si>
    <t xml:space="preserve">Муниципальная программа мероприятий, направленных на решение вопроса местного значения по организации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</si>
  <si>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42800 00180</t>
  </si>
  <si>
    <t>200</t>
  </si>
  <si>
    <t xml:space="preserve">Молодежная политика </t>
  </si>
  <si>
    <t>0707</t>
  </si>
  <si>
    <t xml:space="preserve">Муниципальная программа мероприятий, направленных на решение вопроса местного значения по проведению работ по военно-патриотическому воспитанию граждан </t>
  </si>
  <si>
    <t>43101 00191</t>
  </si>
  <si>
    <t>Другие вопросы в области образования</t>
  </si>
  <si>
    <t>0709</t>
  </si>
  <si>
    <t>Культура, кинематография</t>
  </si>
  <si>
    <t>0800</t>
  </si>
  <si>
    <t>Культура</t>
  </si>
  <si>
    <t>0801</t>
  </si>
  <si>
    <t>Муниципальная программа мероприятий, направленных на решение вопроса местного значения по организации и проведению праздничных и иных зрелищных мероприятий</t>
  </si>
  <si>
    <t>45000 00200</t>
  </si>
  <si>
    <t>Другие вопросы в области  культуры, кинематографии</t>
  </si>
  <si>
    <t>0804</t>
  </si>
  <si>
    <t>Муниципальная программа мероприятий, направленных на решение вопроса местного значения  по организации и проведению досуговых мероприятий для жителей муниципального образования</t>
  </si>
  <si>
    <t>45001 00560</t>
  </si>
  <si>
    <t>Социальная политика</t>
  </si>
  <si>
    <t>1000</t>
  </si>
  <si>
    <t xml:space="preserve">Социальное обеспечение населения </t>
  </si>
  <si>
    <t>1003</t>
  </si>
  <si>
    <t>Расходы на предоставление доплат к пенсии лицам, замещавшим муниципальные должности и должности муниципальной службы</t>
  </si>
  <si>
    <t>50500 00230</t>
  </si>
  <si>
    <t>Социальное обеспечение и иные выплаты населению</t>
  </si>
  <si>
    <t>Охрана семьи и детства</t>
  </si>
  <si>
    <t>1004</t>
  </si>
  <si>
    <t>Расходы на исполнение государственного полномочия Санкт-Петербурга по выплате денежных средств на содержание ребенка в семье опекуна и приемной семье за счет субвенций из бюджета Санкт-Петербурга</t>
  </si>
  <si>
    <t>51100 G0860</t>
  </si>
  <si>
    <t xml:space="preserve">Социальное обеспечение и иные выплаты населению </t>
  </si>
  <si>
    <t>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Санкт-Петербурга</t>
  </si>
  <si>
    <t>51100 G0870</t>
  </si>
  <si>
    <t>Социальное обеспечение и иные выплаты населению населения</t>
  </si>
  <si>
    <t>Физическая культура и спорт</t>
  </si>
  <si>
    <t>1100</t>
  </si>
  <si>
    <t>Массовый спорт</t>
  </si>
  <si>
    <t>1102</t>
  </si>
  <si>
    <t>Муниципальная программа мероприятий, направленных на решение вопроса местного значения по обеспечению условий для развития на территории муниципального образования  физической культуры и массового спорта, организации и проведению официальных физкультурных мероприятий, физкультурно-оздоровительных мероприятий и спортивных мероприятий внутригородского муниципального образования Санкт-Петербурга муниципальный округ Сергиевское</t>
  </si>
  <si>
    <t>51200 00240</t>
  </si>
  <si>
    <t>Средства массовой информации</t>
  </si>
  <si>
    <t>1200</t>
  </si>
  <si>
    <t>Периодическая печать и издательства</t>
  </si>
  <si>
    <t>1202</t>
  </si>
  <si>
    <t xml:space="preserve">Муниципальная программа мероприятий, направленных на решение вопроса местного значения по содержанию учрежденного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информации </t>
  </si>
  <si>
    <t>Периодические издания, утвержденные представительными органами МО</t>
  </si>
  <si>
    <t>45700 00251</t>
  </si>
  <si>
    <t>Периодические издания, учрежденные исполнительными органами МО</t>
  </si>
  <si>
    <t>45700 00252</t>
  </si>
  <si>
    <t>Избирательная комиссия внутригородского муниципального образования Санкт-Петербурга муниципальный округ Сергиевское  (967)</t>
  </si>
  <si>
    <t>Обеспечение проведения выборов и референдумов (967)</t>
  </si>
  <si>
    <t>0107</t>
  </si>
  <si>
    <t>Проведение выборов и референдумов</t>
  </si>
  <si>
    <t>Содержание и материальное обеспечение деятельности избирательной комиссии муниципального образования, действующей на постоянной основе</t>
  </si>
  <si>
    <t>02000 00050</t>
  </si>
  <si>
    <t>100</t>
  </si>
  <si>
    <t>800</t>
  </si>
  <si>
    <t xml:space="preserve">                                                      Итого:</t>
  </si>
  <si>
    <t>Приложение № 1</t>
  </si>
  <si>
    <t>к Решению МС МО МО Сергиевское № 30/2 от 11.10.2022г.</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</si>
</sst>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 #,##0_-;\-&quot;₽&quot;* #,##0_-;_-&quot;₽&quot;* &quot;-&quot;_-;_-@_-"/>
    <numFmt numFmtId="169" formatCode="_-* #,##0_-;\-* #,##0_-;_-* &quot;-&quot;_-;_-@_-"/>
    <numFmt numFmtId="170" formatCode="_-&quot;₽&quot;* #,##0.00_-;\-&quot;₽&quot;* #,##0.00_-;_-&quot;₽&quot;* &quot;-&quot;??_-;_-@_-"/>
    <numFmt numFmtId="171" formatCode="_-* #,##0.00_-;\-* #,##0.00_-;_-* &quot;-&quot;??_-;_-@_-"/>
    <numFmt numFmtId="172" formatCode="\$#,##0_);\(\$#,##0\)"/>
    <numFmt numFmtId="173" formatCode="\$#,##0_);[Red]\(\$#,##0\)"/>
    <numFmt numFmtId="174" formatCode="\$#,##0.00_);\(\$#,##0.00\)"/>
    <numFmt numFmtId="175" formatCode="\$#,##0.00_);[Red]\(\$#,##0.00\)"/>
    <numFmt numFmtId="176" formatCode="_(&quot;$&quot;* #,##0.00_);_(&quot;$&quot;* \(#,##0.00\);_(&quot;$&quot;* &quot;-&quot;??_);_(@_)"/>
    <numFmt numFmtId="177" formatCode="_(* #,##0.00_);_(* \(#,##0.00\);_(* &quot;-&quot;??_);_(@_)"/>
    <numFmt numFmtId="178" formatCode="_(&quot;$&quot;* #,##0_);_(&quot;$&quot;* \(#,##0\);_(&quot;$&quot;* &quot;-&quot;_);_(@_)"/>
    <numFmt numFmtId="179" formatCode="_(* #,##0_);_(* \(#,##0\);_(* &quot;-&quot;_);_(@_)"/>
  </numFmts>
  <fonts count="52">
    <font>
      <sz val="10"/>
      <color indexed="8"/>
      <name val="Arial"/>
      <family val="2"/>
    </font>
    <font>
      <sz val="11"/>
      <name val="Calibri"/>
      <family val="2"/>
    </font>
    <font>
      <sz val="10"/>
      <name val="Arial"/>
      <family val="2"/>
    </font>
    <font>
      <b/>
      <sz val="10"/>
      <color indexed="8"/>
      <name val="Arial"/>
      <family val="2"/>
    </font>
    <font>
      <sz val="9"/>
      <color indexed="8"/>
      <name val="Calibri"/>
      <family val="2"/>
    </font>
    <font>
      <b/>
      <sz val="9"/>
      <color indexed="8"/>
      <name val="Calibri"/>
      <family val="2"/>
    </font>
    <font>
      <b/>
      <sz val="11"/>
      <color indexed="8"/>
      <name val="Calibri"/>
      <family val="2"/>
    </font>
    <font>
      <b/>
      <sz val="10"/>
      <color indexed="8"/>
      <name val="Calibri"/>
      <family val="2"/>
    </font>
    <font>
      <sz val="10"/>
      <color indexed="8"/>
      <name val="Calibri"/>
      <family val="2"/>
    </font>
    <font>
      <b/>
      <sz val="9"/>
      <name val="Calibri"/>
      <family val="2"/>
    </font>
    <font>
      <b/>
      <sz val="10"/>
      <name val="Arial Cyr"/>
      <family val="2"/>
    </font>
    <font>
      <sz val="11"/>
      <color indexed="8"/>
      <name val="Calibri"/>
      <family val="2"/>
    </font>
    <font>
      <sz val="11"/>
      <color indexed="17"/>
      <name val="Calibri"/>
      <family val="2"/>
    </font>
    <font>
      <b/>
      <sz val="11"/>
      <color indexed="63"/>
      <name val="Calibri"/>
      <family val="2"/>
    </font>
    <font>
      <u val="single"/>
      <sz val="10"/>
      <color indexed="12"/>
      <name val="Arial"/>
      <family val="2"/>
    </font>
    <font>
      <u val="single"/>
      <sz val="10"/>
      <color indexed="20"/>
      <name val="Arial"/>
      <family val="2"/>
    </font>
    <font>
      <sz val="11"/>
      <color indexed="10"/>
      <name val="Calibri"/>
      <family val="2"/>
    </font>
    <font>
      <b/>
      <sz val="18"/>
      <color indexed="56"/>
      <name val="Cambria"/>
      <family val="1"/>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1"/>
      <color indexed="9"/>
      <name val="Calibri"/>
      <family val="2"/>
    </font>
    <font>
      <b/>
      <sz val="11"/>
      <color indexed="52"/>
      <name val="Calibri"/>
      <family val="2"/>
    </font>
    <font>
      <sz val="11"/>
      <color indexed="52"/>
      <name val="Calibri"/>
      <family val="2"/>
    </font>
    <font>
      <sz val="11"/>
      <color indexed="20"/>
      <name val="Calibri"/>
      <family val="2"/>
    </font>
    <font>
      <sz val="11"/>
      <color indexed="9"/>
      <name val="Calibri"/>
      <family val="2"/>
    </font>
    <font>
      <sz val="11"/>
      <color indexed="60"/>
      <name val="Calibri"/>
      <family val="2"/>
    </font>
    <font>
      <b/>
      <sz val="10"/>
      <name val="Calibri"/>
      <family val="2"/>
    </font>
    <font>
      <sz val="10"/>
      <name val="Calibri"/>
      <family val="2"/>
    </font>
    <font>
      <sz val="9"/>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1"/>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color indexed="63"/>
      </left>
      <right style="thin"/>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38" fillId="0" borderId="0" applyNumberFormat="0" applyFill="0" applyBorder="0" applyAlignment="0" applyProtection="0"/>
    <xf numFmtId="176" fontId="11" fillId="0" borderId="0" applyFont="0" applyFill="0" applyBorder="0" applyAlignment="0" applyProtection="0"/>
    <xf numFmtId="178" fontId="11"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11"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7" fontId="11" fillId="0" borderId="0" applyFont="0" applyFill="0" applyBorder="0" applyAlignment="0" applyProtection="0"/>
    <xf numFmtId="179" fontId="11" fillId="0" borderId="0" applyFont="0" applyFill="0" applyBorder="0" applyAlignment="0" applyProtection="0"/>
    <xf numFmtId="0" fontId="51" fillId="32" borderId="0" applyNumberFormat="0" applyBorder="0" applyAlignment="0" applyProtection="0"/>
  </cellStyleXfs>
  <cellXfs count="96">
    <xf numFmtId="0" fontId="0" fillId="0" borderId="0" xfId="0" applyAlignment="1">
      <alignment/>
    </xf>
    <xf numFmtId="0" fontId="0" fillId="0" borderId="0" xfId="0" applyFill="1" applyAlignment="1">
      <alignment/>
    </xf>
    <xf numFmtId="0" fontId="0" fillId="33" borderId="0" xfId="0" applyFont="1" applyFill="1" applyAlignment="1">
      <alignment wrapText="1"/>
    </xf>
    <xf numFmtId="49" fontId="0" fillId="33" borderId="0" xfId="0" applyNumberFormat="1" applyFill="1" applyAlignment="1">
      <alignment/>
    </xf>
    <xf numFmtId="0" fontId="0" fillId="33" borderId="0" xfId="0" applyFill="1" applyAlignment="1">
      <alignment/>
    </xf>
    <xf numFmtId="0" fontId="8" fillId="33" borderId="0" xfId="0" applyFont="1" applyFill="1" applyAlignment="1">
      <alignment wrapText="1"/>
    </xf>
    <xf numFmtId="0" fontId="2" fillId="0" borderId="0" xfId="0" applyFont="1" applyAlignment="1">
      <alignment/>
    </xf>
    <xf numFmtId="0" fontId="0" fillId="0" borderId="10" xfId="0" applyFont="1" applyBorder="1" applyAlignment="1">
      <alignment wrapText="1"/>
    </xf>
    <xf numFmtId="0" fontId="4" fillId="33" borderId="11" xfId="0" applyFont="1" applyFill="1" applyBorder="1" applyAlignment="1">
      <alignment horizontal="center" vertical="center" wrapText="1"/>
    </xf>
    <xf numFmtId="49" fontId="4" fillId="33" borderId="11" xfId="0" applyNumberFormat="1" applyFont="1" applyFill="1" applyBorder="1" applyAlignment="1">
      <alignment horizontal="center" vertical="center" wrapText="1"/>
    </xf>
    <xf numFmtId="0" fontId="4" fillId="33" borderId="12" xfId="0" applyFont="1" applyFill="1" applyBorder="1" applyAlignment="1">
      <alignment horizontal="center" vertical="center" wrapText="1"/>
    </xf>
    <xf numFmtId="0" fontId="0" fillId="0" borderId="13" xfId="0" applyBorder="1" applyAlignment="1">
      <alignment/>
    </xf>
    <xf numFmtId="0" fontId="6" fillId="33" borderId="14" xfId="0" applyFont="1" applyFill="1" applyBorder="1" applyAlignment="1">
      <alignment wrapText="1"/>
    </xf>
    <xf numFmtId="49" fontId="4" fillId="33" borderId="14" xfId="0" applyNumberFormat="1" applyFont="1" applyFill="1" applyBorder="1" applyAlignment="1">
      <alignment horizontal="center" vertical="center" wrapText="1"/>
    </xf>
    <xf numFmtId="0" fontId="4" fillId="33" borderId="14" xfId="0" applyFont="1" applyFill="1" applyBorder="1" applyAlignment="1">
      <alignment horizontal="center" vertical="center" wrapText="1"/>
    </xf>
    <xf numFmtId="4" fontId="6" fillId="33" borderId="15" xfId="0" applyNumberFormat="1" applyFont="1" applyFill="1" applyBorder="1" applyAlignment="1">
      <alignment horizontal="right" vertical="center" wrapText="1"/>
    </xf>
    <xf numFmtId="0" fontId="0" fillId="0" borderId="16" xfId="0" applyBorder="1" applyAlignment="1">
      <alignment/>
    </xf>
    <xf numFmtId="0" fontId="6" fillId="33" borderId="17" xfId="0" applyFont="1" applyFill="1" applyBorder="1" applyAlignment="1">
      <alignment wrapText="1"/>
    </xf>
    <xf numFmtId="49" fontId="5" fillId="33" borderId="17" xfId="0" applyNumberFormat="1" applyFont="1" applyFill="1" applyBorder="1" applyAlignment="1">
      <alignment horizontal="center" wrapText="1"/>
    </xf>
    <xf numFmtId="49" fontId="4" fillId="33" borderId="17" xfId="0" applyNumberFormat="1" applyFont="1" applyFill="1" applyBorder="1" applyAlignment="1">
      <alignment horizontal="center" vertical="center" wrapText="1"/>
    </xf>
    <xf numFmtId="0" fontId="4" fillId="33" borderId="17" xfId="0" applyFont="1" applyFill="1" applyBorder="1" applyAlignment="1">
      <alignment horizontal="center" vertical="center" wrapText="1"/>
    </xf>
    <xf numFmtId="4" fontId="6" fillId="33" borderId="18" xfId="0" applyNumberFormat="1" applyFont="1" applyFill="1" applyBorder="1" applyAlignment="1">
      <alignment horizontal="right" vertical="center" wrapText="1"/>
    </xf>
    <xf numFmtId="0" fontId="5" fillId="33" borderId="17" xfId="0" applyFont="1" applyFill="1" applyBorder="1" applyAlignment="1">
      <alignment wrapText="1"/>
    </xf>
    <xf numFmtId="0" fontId="5" fillId="33" borderId="17" xfId="0" applyFont="1" applyFill="1" applyBorder="1" applyAlignment="1">
      <alignment horizontal="center" wrapText="1"/>
    </xf>
    <xf numFmtId="4" fontId="6" fillId="33" borderId="18" xfId="0" applyNumberFormat="1" applyFont="1" applyFill="1" applyBorder="1" applyAlignment="1">
      <alignment wrapText="1"/>
    </xf>
    <xf numFmtId="0" fontId="4" fillId="33" borderId="17" xfId="0" applyFont="1" applyFill="1" applyBorder="1" applyAlignment="1">
      <alignment wrapText="1"/>
    </xf>
    <xf numFmtId="49" fontId="4" fillId="33" borderId="17" xfId="0" applyNumberFormat="1" applyFont="1" applyFill="1" applyBorder="1" applyAlignment="1">
      <alignment horizontal="center" wrapText="1"/>
    </xf>
    <xf numFmtId="0" fontId="4" fillId="33" borderId="17" xfId="0" applyFont="1" applyFill="1" applyBorder="1" applyAlignment="1">
      <alignment horizontal="center" wrapText="1"/>
    </xf>
    <xf numFmtId="4" fontId="8" fillId="33" borderId="18" xfId="0" applyNumberFormat="1" applyFont="1" applyFill="1" applyBorder="1" applyAlignment="1">
      <alignment wrapText="1"/>
    </xf>
    <xf numFmtId="4" fontId="2" fillId="0" borderId="0" xfId="0" applyNumberFormat="1" applyFont="1" applyAlignment="1">
      <alignment/>
    </xf>
    <xf numFmtId="4" fontId="7" fillId="33" borderId="18" xfId="0" applyNumberFormat="1" applyFont="1" applyFill="1" applyBorder="1" applyAlignment="1">
      <alignment wrapText="1"/>
    </xf>
    <xf numFmtId="0" fontId="5" fillId="33" borderId="19" xfId="0" applyFont="1" applyFill="1" applyBorder="1" applyAlignment="1">
      <alignment wrapText="1"/>
    </xf>
    <xf numFmtId="0" fontId="4" fillId="33" borderId="20" xfId="0" applyFont="1" applyFill="1" applyBorder="1" applyAlignment="1">
      <alignment horizontal="center" wrapText="1"/>
    </xf>
    <xf numFmtId="0" fontId="5" fillId="33" borderId="20" xfId="0" applyFont="1" applyFill="1" applyBorder="1" applyAlignment="1">
      <alignment horizontal="center" wrapText="1"/>
    </xf>
    <xf numFmtId="0" fontId="4" fillId="33" borderId="19" xfId="0" applyFont="1" applyFill="1" applyBorder="1" applyAlignment="1">
      <alignment wrapText="1"/>
    </xf>
    <xf numFmtId="0" fontId="6" fillId="33" borderId="17" xfId="0" applyFont="1" applyFill="1" applyBorder="1" applyAlignment="1">
      <alignment horizontal="left" vertical="center" wrapText="1"/>
    </xf>
    <xf numFmtId="0" fontId="6" fillId="33" borderId="19" xfId="0" applyFont="1" applyFill="1" applyBorder="1" applyAlignment="1">
      <alignment wrapText="1"/>
    </xf>
    <xf numFmtId="4" fontId="8" fillId="33" borderId="18" xfId="0" applyNumberFormat="1" applyFont="1" applyFill="1" applyBorder="1" applyAlignment="1">
      <alignment horizontal="right" wrapText="1"/>
    </xf>
    <xf numFmtId="0" fontId="5" fillId="33" borderId="19" xfId="0" applyFont="1" applyFill="1" applyBorder="1" applyAlignment="1">
      <alignment vertical="center" wrapText="1"/>
    </xf>
    <xf numFmtId="4" fontId="11" fillId="33" borderId="18" xfId="0" applyNumberFormat="1" applyFont="1" applyFill="1" applyBorder="1" applyAlignment="1">
      <alignment wrapText="1"/>
    </xf>
    <xf numFmtId="4" fontId="29" fillId="33" borderId="18" xfId="0" applyNumberFormat="1" applyFont="1" applyFill="1" applyBorder="1" applyAlignment="1">
      <alignment wrapText="1"/>
    </xf>
    <xf numFmtId="4" fontId="30" fillId="33" borderId="18" xfId="0" applyNumberFormat="1" applyFont="1" applyFill="1" applyBorder="1" applyAlignment="1">
      <alignment wrapText="1"/>
    </xf>
    <xf numFmtId="4" fontId="0" fillId="0" borderId="0" xfId="0" applyNumberFormat="1" applyAlignment="1">
      <alignment/>
    </xf>
    <xf numFmtId="0" fontId="0" fillId="0" borderId="0" xfId="0" applyFont="1" applyAlignment="1">
      <alignment/>
    </xf>
    <xf numFmtId="0" fontId="0" fillId="0" borderId="16" xfId="0" applyFill="1" applyBorder="1" applyAlignment="1">
      <alignment/>
    </xf>
    <xf numFmtId="0" fontId="4" fillId="0" borderId="17" xfId="0" applyFont="1" applyFill="1" applyBorder="1" applyAlignment="1">
      <alignment wrapText="1"/>
    </xf>
    <xf numFmtId="49" fontId="4" fillId="0" borderId="17" xfId="0" applyNumberFormat="1" applyFont="1" applyFill="1" applyBorder="1" applyAlignment="1">
      <alignment horizontal="center" wrapText="1"/>
    </xf>
    <xf numFmtId="0" fontId="4" fillId="0" borderId="17" xfId="0" applyFont="1" applyFill="1" applyBorder="1" applyAlignment="1">
      <alignment horizontal="center" wrapText="1"/>
    </xf>
    <xf numFmtId="4" fontId="8" fillId="0" borderId="18" xfId="0" applyNumberFormat="1" applyFont="1" applyFill="1" applyBorder="1" applyAlignment="1">
      <alignment wrapText="1"/>
    </xf>
    <xf numFmtId="0" fontId="2" fillId="0" borderId="0" xfId="0" applyFont="1" applyFill="1" applyAlignment="1">
      <alignment/>
    </xf>
    <xf numFmtId="0" fontId="5" fillId="0" borderId="17" xfId="0" applyFont="1" applyFill="1" applyBorder="1" applyAlignment="1">
      <alignment horizontal="left" wrapText="1"/>
    </xf>
    <xf numFmtId="49" fontId="5" fillId="0" borderId="17" xfId="0" applyNumberFormat="1" applyFont="1" applyFill="1" applyBorder="1" applyAlignment="1">
      <alignment horizontal="center" wrapText="1"/>
    </xf>
    <xf numFmtId="0" fontId="4" fillId="0" borderId="19" xfId="0" applyFont="1" applyFill="1" applyBorder="1" applyAlignment="1">
      <alignment wrapText="1"/>
    </xf>
    <xf numFmtId="0" fontId="4" fillId="0" borderId="17" xfId="0" applyFont="1" applyFill="1" applyBorder="1" applyAlignment="1">
      <alignment horizontal="left" wrapText="1"/>
    </xf>
    <xf numFmtId="0" fontId="5" fillId="0" borderId="17" xfId="0" applyFont="1" applyFill="1" applyBorder="1" applyAlignment="1">
      <alignment wrapText="1"/>
    </xf>
    <xf numFmtId="0" fontId="5" fillId="0" borderId="17" xfId="0" applyFont="1" applyFill="1" applyBorder="1" applyAlignment="1">
      <alignment horizontal="center" wrapText="1"/>
    </xf>
    <xf numFmtId="4" fontId="6" fillId="0" borderId="18" xfId="0" applyNumberFormat="1" applyFont="1" applyFill="1" applyBorder="1" applyAlignment="1">
      <alignment wrapText="1"/>
    </xf>
    <xf numFmtId="49" fontId="5" fillId="33" borderId="17" xfId="0" applyNumberFormat="1" applyFont="1" applyFill="1" applyBorder="1" applyAlignment="1">
      <alignment wrapText="1"/>
    </xf>
    <xf numFmtId="0" fontId="5" fillId="33" borderId="17" xfId="0" applyFont="1" applyFill="1" applyBorder="1" applyAlignment="1">
      <alignment vertical="center" wrapText="1"/>
    </xf>
    <xf numFmtId="4" fontId="11" fillId="33" borderId="17" xfId="0" applyNumberFormat="1" applyFont="1" applyFill="1" applyBorder="1" applyAlignment="1">
      <alignment wrapText="1"/>
    </xf>
    <xf numFmtId="49" fontId="5" fillId="33" borderId="14" xfId="0" applyNumberFormat="1" applyFont="1" applyFill="1" applyBorder="1" applyAlignment="1">
      <alignment horizontal="center" wrapText="1"/>
    </xf>
    <xf numFmtId="4" fontId="7" fillId="33" borderId="17" xfId="0" applyNumberFormat="1" applyFont="1" applyFill="1" applyBorder="1" applyAlignment="1">
      <alignment wrapText="1"/>
    </xf>
    <xf numFmtId="4" fontId="8" fillId="33" borderId="17" xfId="0" applyNumberFormat="1" applyFont="1" applyFill="1" applyBorder="1" applyAlignment="1">
      <alignment wrapText="1"/>
    </xf>
    <xf numFmtId="4" fontId="7" fillId="33" borderId="21" xfId="0" applyNumberFormat="1" applyFont="1" applyFill="1" applyBorder="1" applyAlignment="1">
      <alignment horizontal="right" wrapText="1"/>
    </xf>
    <xf numFmtId="49" fontId="5" fillId="33" borderId="20" xfId="0" applyNumberFormat="1" applyFont="1" applyFill="1" applyBorder="1" applyAlignment="1">
      <alignment horizontal="center" wrapText="1"/>
    </xf>
    <xf numFmtId="4" fontId="7" fillId="33" borderId="17" xfId="0" applyNumberFormat="1" applyFont="1" applyFill="1" applyBorder="1" applyAlignment="1">
      <alignment horizontal="right" wrapText="1"/>
    </xf>
    <xf numFmtId="0" fontId="5" fillId="33" borderId="21" xfId="0" applyFont="1" applyFill="1" applyBorder="1" applyAlignment="1">
      <alignment wrapText="1"/>
    </xf>
    <xf numFmtId="49" fontId="4" fillId="33" borderId="20" xfId="0" applyNumberFormat="1" applyFont="1" applyFill="1" applyBorder="1" applyAlignment="1">
      <alignment horizontal="center" wrapText="1"/>
    </xf>
    <xf numFmtId="0" fontId="5" fillId="33" borderId="22" xfId="0" applyFont="1" applyFill="1" applyBorder="1" applyAlignment="1">
      <alignment vertical="center" wrapText="1"/>
    </xf>
    <xf numFmtId="4" fontId="8" fillId="33" borderId="15" xfId="0" applyNumberFormat="1" applyFont="1" applyFill="1" applyBorder="1" applyAlignment="1">
      <alignment horizontal="right" wrapText="1"/>
    </xf>
    <xf numFmtId="0" fontId="7" fillId="33" borderId="19" xfId="0" applyFont="1" applyFill="1" applyBorder="1" applyAlignment="1">
      <alignment wrapText="1"/>
    </xf>
    <xf numFmtId="0" fontId="8" fillId="33" borderId="19" xfId="0" applyFont="1" applyFill="1" applyBorder="1" applyAlignment="1">
      <alignment wrapText="1"/>
    </xf>
    <xf numFmtId="0" fontId="5" fillId="33" borderId="14" xfId="0" applyFont="1" applyFill="1" applyBorder="1" applyAlignment="1">
      <alignment vertical="center" wrapText="1"/>
    </xf>
    <xf numFmtId="0" fontId="5" fillId="33" borderId="21" xfId="0" applyFont="1" applyFill="1" applyBorder="1" applyAlignment="1">
      <alignment vertical="center" wrapText="1"/>
    </xf>
    <xf numFmtId="0" fontId="9" fillId="33" borderId="17" xfId="0" applyFont="1" applyFill="1" applyBorder="1" applyAlignment="1">
      <alignment wrapText="1"/>
    </xf>
    <xf numFmtId="0" fontId="9" fillId="33" borderId="17" xfId="0" applyFont="1" applyFill="1" applyBorder="1" applyAlignment="1">
      <alignment horizontal="left" wrapText="1"/>
    </xf>
    <xf numFmtId="49" fontId="9" fillId="33" borderId="17" xfId="0" applyNumberFormat="1" applyFont="1" applyFill="1" applyBorder="1" applyAlignment="1">
      <alignment horizontal="center"/>
    </xf>
    <xf numFmtId="49" fontId="10" fillId="33" borderId="17" xfId="0" applyNumberFormat="1" applyFont="1" applyFill="1" applyBorder="1" applyAlignment="1">
      <alignment horizontal="left"/>
    </xf>
    <xf numFmtId="49" fontId="10" fillId="33" borderId="17" xfId="0" applyNumberFormat="1" applyFont="1" applyFill="1" applyBorder="1" applyAlignment="1">
      <alignment horizontal="center"/>
    </xf>
    <xf numFmtId="4" fontId="29" fillId="33" borderId="18" xfId="0" applyNumberFormat="1" applyFont="1" applyFill="1" applyBorder="1" applyAlignment="1">
      <alignment horizontal="right" wrapText="1"/>
    </xf>
    <xf numFmtId="49" fontId="31" fillId="33" borderId="17" xfId="0" applyNumberFormat="1" applyFont="1" applyFill="1" applyBorder="1" applyAlignment="1">
      <alignment horizontal="center"/>
    </xf>
    <xf numFmtId="4" fontId="30" fillId="33" borderId="18" xfId="0" applyNumberFormat="1" applyFont="1" applyFill="1" applyBorder="1" applyAlignment="1">
      <alignment horizontal="right" wrapText="1"/>
    </xf>
    <xf numFmtId="0" fontId="0" fillId="0" borderId="23" xfId="0" applyBorder="1" applyAlignment="1">
      <alignment/>
    </xf>
    <xf numFmtId="49" fontId="31" fillId="33" borderId="24" xfId="0" applyNumberFormat="1" applyFont="1" applyFill="1" applyBorder="1" applyAlignment="1">
      <alignment horizontal="center"/>
    </xf>
    <xf numFmtId="4" fontId="30" fillId="33" borderId="25" xfId="0" applyNumberFormat="1" applyFont="1" applyFill="1" applyBorder="1" applyAlignment="1">
      <alignment horizontal="right" wrapText="1"/>
    </xf>
    <xf numFmtId="0" fontId="0" fillId="0" borderId="10" xfId="0" applyBorder="1" applyAlignment="1">
      <alignment/>
    </xf>
    <xf numFmtId="0" fontId="6" fillId="33" borderId="11" xfId="0" applyFont="1" applyFill="1" applyBorder="1" applyAlignment="1">
      <alignment wrapText="1"/>
    </xf>
    <xf numFmtId="49" fontId="6" fillId="33" borderId="11" xfId="0" applyNumberFormat="1" applyFont="1" applyFill="1" applyBorder="1" applyAlignment="1">
      <alignment wrapText="1"/>
    </xf>
    <xf numFmtId="4" fontId="6" fillId="33" borderId="12" xfId="0" applyNumberFormat="1" applyFont="1" applyFill="1" applyBorder="1" applyAlignment="1">
      <alignment wrapText="1"/>
    </xf>
    <xf numFmtId="0" fontId="0" fillId="33" borderId="0" xfId="0" applyFont="1" applyFill="1" applyAlignment="1">
      <alignment horizontal="center" vertical="center" wrapText="1"/>
    </xf>
    <xf numFmtId="0" fontId="0" fillId="33" borderId="0" xfId="0" applyFont="1" applyFill="1" applyAlignment="1">
      <alignment horizontal="right" wrapText="1"/>
    </xf>
    <xf numFmtId="0" fontId="3" fillId="33" borderId="0" xfId="0" applyFont="1" applyFill="1" applyAlignment="1">
      <alignment horizontal="center" wrapText="1"/>
    </xf>
    <xf numFmtId="0" fontId="0" fillId="33" borderId="0" xfId="0" applyFill="1" applyAlignment="1">
      <alignment horizontal="center" wrapText="1"/>
    </xf>
    <xf numFmtId="49" fontId="0" fillId="33" borderId="0" xfId="0" applyNumberFormat="1" applyFont="1" applyFill="1" applyAlignment="1">
      <alignment horizontal="right"/>
    </xf>
    <xf numFmtId="0" fontId="0" fillId="33" borderId="0" xfId="0" applyFill="1" applyAlignment="1">
      <alignment horizontal="right"/>
    </xf>
    <xf numFmtId="0" fontId="0" fillId="33" borderId="0" xfId="0" applyFill="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137"/>
  <sheetViews>
    <sheetView tabSelected="1" zoomScale="91" zoomScaleNormal="91" workbookViewId="0" topLeftCell="A121">
      <selection activeCell="G98" sqref="G98"/>
    </sheetView>
  </sheetViews>
  <sheetFormatPr defaultColWidth="9.140625" defaultRowHeight="12.75"/>
  <cols>
    <col min="1" max="1" width="5.28125" style="0" customWidth="1"/>
    <col min="2" max="2" width="105.421875" style="2" customWidth="1"/>
    <col min="3" max="3" width="12.7109375" style="3" customWidth="1"/>
    <col min="4" max="4" width="15.140625" style="3" customWidth="1"/>
    <col min="5" max="5" width="8.57421875" style="4" customWidth="1"/>
    <col min="6" max="6" width="13.00390625" style="5" customWidth="1"/>
    <col min="7" max="7" width="9.7109375" style="6" bestFit="1" customWidth="1"/>
    <col min="8" max="8" width="11.28125" style="0" customWidth="1"/>
  </cols>
  <sheetData>
    <row r="1" spans="3:6" ht="12.75" customHeight="1">
      <c r="C1" s="89" t="s">
        <v>165</v>
      </c>
      <c r="D1" s="89"/>
      <c r="E1" s="89"/>
      <c r="F1" s="89"/>
    </row>
    <row r="2" spans="2:6" ht="12.75">
      <c r="B2" s="93" t="s">
        <v>166</v>
      </c>
      <c r="C2" s="94"/>
      <c r="D2" s="95"/>
      <c r="E2" s="95"/>
      <c r="F2" s="95"/>
    </row>
    <row r="4" spans="3:6" ht="15.75" customHeight="1">
      <c r="C4" s="89" t="s">
        <v>0</v>
      </c>
      <c r="D4" s="89"/>
      <c r="E4" s="89"/>
      <c r="F4" s="89"/>
    </row>
    <row r="5" spans="2:6" ht="18.75" customHeight="1">
      <c r="B5" s="90" t="s">
        <v>1</v>
      </c>
      <c r="C5" s="90"/>
      <c r="D5" s="90"/>
      <c r="E5" s="90"/>
      <c r="F5" s="90"/>
    </row>
    <row r="6" spans="2:6" ht="34.5" customHeight="1">
      <c r="B6" s="91" t="s">
        <v>2</v>
      </c>
      <c r="C6" s="92"/>
      <c r="D6" s="92"/>
      <c r="E6" s="92"/>
      <c r="F6" s="92"/>
    </row>
    <row r="8" spans="1:6" ht="54" customHeight="1">
      <c r="A8" s="7" t="s">
        <v>3</v>
      </c>
      <c r="B8" s="8" t="s">
        <v>4</v>
      </c>
      <c r="C8" s="9" t="s">
        <v>5</v>
      </c>
      <c r="D8" s="9" t="s">
        <v>6</v>
      </c>
      <c r="E8" s="8" t="s">
        <v>7</v>
      </c>
      <c r="F8" s="10" t="s">
        <v>8</v>
      </c>
    </row>
    <row r="9" spans="1:6" ht="27.75" customHeight="1">
      <c r="A9" s="11">
        <v>1</v>
      </c>
      <c r="B9" s="12" t="s">
        <v>9</v>
      </c>
      <c r="C9" s="13"/>
      <c r="D9" s="13"/>
      <c r="E9" s="14"/>
      <c r="F9" s="15">
        <f>F10+F25</f>
        <v>7599.8</v>
      </c>
    </row>
    <row r="10" spans="1:6" ht="18.75" customHeight="1">
      <c r="A10" s="16">
        <f>A9+1</f>
        <v>2</v>
      </c>
      <c r="B10" s="17" t="s">
        <v>10</v>
      </c>
      <c r="C10" s="18" t="s">
        <v>11</v>
      </c>
      <c r="D10" s="19"/>
      <c r="E10" s="20"/>
      <c r="F10" s="21">
        <f>F11+F15</f>
        <v>7503.8</v>
      </c>
    </row>
    <row r="11" spans="1:6" ht="17.25" customHeight="1">
      <c r="A11" s="16">
        <f aca="true" t="shared" si="0" ref="A11:A74">A10+1</f>
        <v>3</v>
      </c>
      <c r="B11" s="22" t="s">
        <v>12</v>
      </c>
      <c r="C11" s="18" t="s">
        <v>13</v>
      </c>
      <c r="D11" s="18" t="s">
        <v>14</v>
      </c>
      <c r="E11" s="23"/>
      <c r="F11" s="24">
        <f>F12</f>
        <v>1548.5</v>
      </c>
    </row>
    <row r="12" spans="1:6" ht="17.25" customHeight="1">
      <c r="A12" s="16">
        <f t="shared" si="0"/>
        <v>4</v>
      </c>
      <c r="B12" s="22" t="s">
        <v>15</v>
      </c>
      <c r="C12" s="18" t="s">
        <v>13</v>
      </c>
      <c r="D12" s="18" t="s">
        <v>16</v>
      </c>
      <c r="E12" s="23"/>
      <c r="F12" s="24">
        <f>F13+F14</f>
        <v>1548.5</v>
      </c>
    </row>
    <row r="13" spans="1:6" ht="22.5" customHeight="1">
      <c r="A13" s="16">
        <f t="shared" si="0"/>
        <v>5</v>
      </c>
      <c r="B13" s="25" t="s">
        <v>17</v>
      </c>
      <c r="C13" s="26" t="s">
        <v>13</v>
      </c>
      <c r="D13" s="26" t="s">
        <v>16</v>
      </c>
      <c r="E13" s="27">
        <v>100</v>
      </c>
      <c r="F13" s="28">
        <f>1534.3+0.2</f>
        <v>1534.5</v>
      </c>
    </row>
    <row r="14" spans="1:6" ht="16.5" customHeight="1">
      <c r="A14" s="16">
        <f t="shared" si="0"/>
        <v>6</v>
      </c>
      <c r="B14" s="25" t="s">
        <v>18</v>
      </c>
      <c r="C14" s="26" t="s">
        <v>13</v>
      </c>
      <c r="D14" s="26" t="s">
        <v>16</v>
      </c>
      <c r="E14" s="27">
        <v>200</v>
      </c>
      <c r="F14" s="28">
        <v>14</v>
      </c>
    </row>
    <row r="15" spans="1:7" ht="25.5" customHeight="1">
      <c r="A15" s="16">
        <f t="shared" si="0"/>
        <v>7</v>
      </c>
      <c r="B15" s="22" t="s">
        <v>19</v>
      </c>
      <c r="C15" s="18" t="s">
        <v>20</v>
      </c>
      <c r="D15" s="18" t="s">
        <v>14</v>
      </c>
      <c r="E15" s="23"/>
      <c r="F15" s="24">
        <f>F16+F21+F19</f>
        <v>5955.3</v>
      </c>
      <c r="G15" s="29"/>
    </row>
    <row r="16" spans="1:6" ht="16.5" customHeight="1">
      <c r="A16" s="16">
        <f t="shared" si="0"/>
        <v>8</v>
      </c>
      <c r="B16" s="22" t="s">
        <v>21</v>
      </c>
      <c r="C16" s="18" t="s">
        <v>20</v>
      </c>
      <c r="D16" s="18" t="s">
        <v>22</v>
      </c>
      <c r="E16" s="23"/>
      <c r="F16" s="24">
        <f>F17</f>
        <v>1292.6</v>
      </c>
    </row>
    <row r="17" spans="1:6" ht="15.75" customHeight="1">
      <c r="A17" s="16">
        <f t="shared" si="0"/>
        <v>9</v>
      </c>
      <c r="B17" s="22" t="s">
        <v>23</v>
      </c>
      <c r="C17" s="18" t="s">
        <v>20</v>
      </c>
      <c r="D17" s="18" t="s">
        <v>22</v>
      </c>
      <c r="E17" s="23"/>
      <c r="F17" s="24">
        <f>F18</f>
        <v>1292.6</v>
      </c>
    </row>
    <row r="18" spans="1:6" ht="24" customHeight="1">
      <c r="A18" s="16">
        <f t="shared" si="0"/>
        <v>10</v>
      </c>
      <c r="B18" s="25" t="s">
        <v>17</v>
      </c>
      <c r="C18" s="26" t="s">
        <v>20</v>
      </c>
      <c r="D18" s="26" t="s">
        <v>22</v>
      </c>
      <c r="E18" s="27">
        <v>100</v>
      </c>
      <c r="F18" s="28">
        <v>1292.6</v>
      </c>
    </row>
    <row r="19" spans="1:6" ht="16.5" customHeight="1">
      <c r="A19" s="16">
        <f t="shared" si="0"/>
        <v>11</v>
      </c>
      <c r="B19" s="22" t="s">
        <v>24</v>
      </c>
      <c r="C19" s="18" t="s">
        <v>20</v>
      </c>
      <c r="D19" s="18" t="s">
        <v>25</v>
      </c>
      <c r="E19" s="23"/>
      <c r="F19" s="30">
        <f>F20</f>
        <v>292.8</v>
      </c>
    </row>
    <row r="20" spans="1:6" ht="27" customHeight="1">
      <c r="A20" s="16">
        <f t="shared" si="0"/>
        <v>12</v>
      </c>
      <c r="B20" s="25" t="s">
        <v>17</v>
      </c>
      <c r="C20" s="26" t="s">
        <v>20</v>
      </c>
      <c r="D20" s="26" t="s">
        <v>25</v>
      </c>
      <c r="E20" s="27">
        <v>100</v>
      </c>
      <c r="F20" s="28">
        <v>292.8</v>
      </c>
    </row>
    <row r="21" spans="1:6" ht="14.25" customHeight="1">
      <c r="A21" s="16">
        <f t="shared" si="0"/>
        <v>13</v>
      </c>
      <c r="B21" s="22" t="s">
        <v>26</v>
      </c>
      <c r="C21" s="18" t="s">
        <v>20</v>
      </c>
      <c r="D21" s="18" t="s">
        <v>27</v>
      </c>
      <c r="E21" s="23"/>
      <c r="F21" s="24">
        <f>F22+F23+F24</f>
        <v>4369.9</v>
      </c>
    </row>
    <row r="22" spans="1:6" ht="24.75" customHeight="1">
      <c r="A22" s="16">
        <f t="shared" si="0"/>
        <v>14</v>
      </c>
      <c r="B22" s="25" t="s">
        <v>17</v>
      </c>
      <c r="C22" s="26" t="s">
        <v>20</v>
      </c>
      <c r="D22" s="26" t="s">
        <v>27</v>
      </c>
      <c r="E22" s="27">
        <v>100</v>
      </c>
      <c r="F22" s="28">
        <f>3025.3-0.4</f>
        <v>3024.9</v>
      </c>
    </row>
    <row r="23" spans="1:6" ht="15" customHeight="1">
      <c r="A23" s="16">
        <f t="shared" si="0"/>
        <v>15</v>
      </c>
      <c r="B23" s="25" t="s">
        <v>28</v>
      </c>
      <c r="C23" s="26" t="s">
        <v>20</v>
      </c>
      <c r="D23" s="26" t="s">
        <v>27</v>
      </c>
      <c r="E23" s="27">
        <v>200</v>
      </c>
      <c r="F23" s="28">
        <f>1345</f>
        <v>1345</v>
      </c>
    </row>
    <row r="24" spans="1:6" ht="15" customHeight="1">
      <c r="A24" s="16">
        <f t="shared" si="0"/>
        <v>16</v>
      </c>
      <c r="B24" s="25" t="s">
        <v>29</v>
      </c>
      <c r="C24" s="26" t="s">
        <v>20</v>
      </c>
      <c r="D24" s="26" t="s">
        <v>27</v>
      </c>
      <c r="E24" s="27">
        <v>800</v>
      </c>
      <c r="F24" s="28">
        <v>0</v>
      </c>
    </row>
    <row r="25" spans="1:6" ht="15" customHeight="1">
      <c r="A25" s="16">
        <f t="shared" si="0"/>
        <v>17</v>
      </c>
      <c r="B25" s="31" t="s">
        <v>30</v>
      </c>
      <c r="C25" s="18" t="s">
        <v>31</v>
      </c>
      <c r="D25" s="26"/>
      <c r="E25" s="32"/>
      <c r="F25" s="30">
        <f>F28+F26</f>
        <v>96</v>
      </c>
    </row>
    <row r="26" spans="1:6" ht="25.5" customHeight="1">
      <c r="A26" s="16">
        <f t="shared" si="0"/>
        <v>18</v>
      </c>
      <c r="B26" s="22" t="s">
        <v>32</v>
      </c>
      <c r="C26" s="26" t="s">
        <v>31</v>
      </c>
      <c r="D26" s="18" t="s">
        <v>33</v>
      </c>
      <c r="E26" s="27"/>
      <c r="F26" s="30">
        <f>F27</f>
        <v>96</v>
      </c>
    </row>
    <row r="27" spans="1:9" ht="15" customHeight="1">
      <c r="A27" s="16">
        <f t="shared" si="0"/>
        <v>19</v>
      </c>
      <c r="B27" s="25" t="s">
        <v>29</v>
      </c>
      <c r="C27" s="26" t="s">
        <v>31</v>
      </c>
      <c r="D27" s="26" t="s">
        <v>33</v>
      </c>
      <c r="E27" s="27">
        <v>800</v>
      </c>
      <c r="F27" s="28">
        <v>96</v>
      </c>
      <c r="I27" s="42"/>
    </row>
    <row r="28" spans="1:11" ht="25.5" customHeight="1">
      <c r="A28" s="16">
        <f t="shared" si="0"/>
        <v>20</v>
      </c>
      <c r="B28" s="31" t="s">
        <v>34</v>
      </c>
      <c r="C28" s="26" t="s">
        <v>31</v>
      </c>
      <c r="D28" s="18" t="s">
        <v>35</v>
      </c>
      <c r="E28" s="33"/>
      <c r="F28" s="28">
        <f>F29</f>
        <v>0</v>
      </c>
      <c r="I28" s="42"/>
      <c r="J28" s="43"/>
      <c r="K28" s="42"/>
    </row>
    <row r="29" spans="1:9" ht="28.5" customHeight="1">
      <c r="A29" s="16">
        <f t="shared" si="0"/>
        <v>21</v>
      </c>
      <c r="B29" s="34" t="s">
        <v>17</v>
      </c>
      <c r="C29" s="26" t="s">
        <v>31</v>
      </c>
      <c r="D29" s="26" t="s">
        <v>35</v>
      </c>
      <c r="E29" s="32">
        <v>100</v>
      </c>
      <c r="F29" s="28">
        <v>0</v>
      </c>
      <c r="I29" s="42"/>
    </row>
    <row r="30" spans="1:11" ht="29.25" customHeight="1">
      <c r="A30" s="16">
        <f t="shared" si="0"/>
        <v>22</v>
      </c>
      <c r="B30" s="35" t="s">
        <v>36</v>
      </c>
      <c r="C30" s="26"/>
      <c r="D30" s="26"/>
      <c r="E30" s="27"/>
      <c r="F30" s="30">
        <f>F31+F69+F76+F83+F87+F91+F104+F111+F120+F124</f>
        <v>115481</v>
      </c>
      <c r="I30" s="42"/>
      <c r="J30" s="43"/>
      <c r="K30" s="43"/>
    </row>
    <row r="31" spans="1:9" ht="15.75" customHeight="1">
      <c r="A31" s="16">
        <f t="shared" si="0"/>
        <v>23</v>
      </c>
      <c r="B31" s="36" t="s">
        <v>10</v>
      </c>
      <c r="C31" s="18" t="s">
        <v>11</v>
      </c>
      <c r="D31" s="26"/>
      <c r="E31" s="27"/>
      <c r="F31" s="30">
        <f>F32+F44+F47</f>
        <v>29144.199999999997</v>
      </c>
      <c r="I31" s="42"/>
    </row>
    <row r="32" spans="1:6" ht="24.75" customHeight="1">
      <c r="A32" s="16">
        <f t="shared" si="0"/>
        <v>24</v>
      </c>
      <c r="B32" s="31" t="s">
        <v>37</v>
      </c>
      <c r="C32" s="18" t="s">
        <v>38</v>
      </c>
      <c r="D32" s="18" t="s">
        <v>14</v>
      </c>
      <c r="E32" s="23"/>
      <c r="F32" s="30">
        <f>F33+F36</f>
        <v>26295.1</v>
      </c>
    </row>
    <row r="33" spans="1:6" ht="18.75" customHeight="1">
      <c r="A33" s="16">
        <f t="shared" si="0"/>
        <v>25</v>
      </c>
      <c r="B33" s="31" t="s">
        <v>39</v>
      </c>
      <c r="C33" s="18" t="s">
        <v>38</v>
      </c>
      <c r="D33" s="18" t="s">
        <v>40</v>
      </c>
      <c r="E33" s="23"/>
      <c r="F33" s="24">
        <f>F34</f>
        <v>1534.5</v>
      </c>
    </row>
    <row r="34" spans="1:6" ht="15" customHeight="1">
      <c r="A34" s="16">
        <f t="shared" si="0"/>
        <v>26</v>
      </c>
      <c r="B34" s="31" t="s">
        <v>41</v>
      </c>
      <c r="C34" s="18" t="s">
        <v>38</v>
      </c>
      <c r="D34" s="18" t="s">
        <v>42</v>
      </c>
      <c r="E34" s="23"/>
      <c r="F34" s="24">
        <f>F35</f>
        <v>1534.5</v>
      </c>
    </row>
    <row r="35" spans="1:6" ht="28.5" customHeight="1">
      <c r="A35" s="16">
        <f t="shared" si="0"/>
        <v>27</v>
      </c>
      <c r="B35" s="34" t="s">
        <v>17</v>
      </c>
      <c r="C35" s="26" t="s">
        <v>38</v>
      </c>
      <c r="D35" s="26" t="s">
        <v>42</v>
      </c>
      <c r="E35" s="27">
        <v>100</v>
      </c>
      <c r="F35" s="30">
        <f>1534.3+0.2</f>
        <v>1534.5</v>
      </c>
    </row>
    <row r="36" spans="1:6" ht="15.75" customHeight="1">
      <c r="A36" s="16">
        <f t="shared" si="0"/>
        <v>28</v>
      </c>
      <c r="B36" s="22" t="s">
        <v>43</v>
      </c>
      <c r="C36" s="18" t="s">
        <v>38</v>
      </c>
      <c r="D36" s="18"/>
      <c r="E36" s="23"/>
      <c r="F36" s="24">
        <f>F37+F41</f>
        <v>24760.6</v>
      </c>
    </row>
    <row r="37" spans="1:6" ht="15.75" customHeight="1">
      <c r="A37" s="16">
        <f t="shared" si="0"/>
        <v>29</v>
      </c>
      <c r="B37" s="31" t="s">
        <v>44</v>
      </c>
      <c r="C37" s="18" t="s">
        <v>38</v>
      </c>
      <c r="D37" s="18" t="s">
        <v>45</v>
      </c>
      <c r="E37" s="32"/>
      <c r="F37" s="30">
        <f>F38+F39+F40</f>
        <v>21524</v>
      </c>
    </row>
    <row r="38" spans="1:6" ht="26.25" customHeight="1">
      <c r="A38" s="16">
        <f t="shared" si="0"/>
        <v>30</v>
      </c>
      <c r="B38" s="34" t="s">
        <v>17</v>
      </c>
      <c r="C38" s="26" t="s">
        <v>38</v>
      </c>
      <c r="D38" s="26" t="s">
        <v>45</v>
      </c>
      <c r="E38" s="32">
        <v>100</v>
      </c>
      <c r="F38" s="28">
        <f>16372.8+1608.8</f>
        <v>17981.6</v>
      </c>
    </row>
    <row r="39" spans="1:6" ht="13.5" customHeight="1">
      <c r="A39" s="16">
        <f t="shared" si="0"/>
        <v>31</v>
      </c>
      <c r="B39" s="34" t="s">
        <v>18</v>
      </c>
      <c r="C39" s="26" t="s">
        <v>38</v>
      </c>
      <c r="D39" s="26" t="s">
        <v>45</v>
      </c>
      <c r="E39" s="32">
        <v>200</v>
      </c>
      <c r="F39" s="28">
        <v>3527.4</v>
      </c>
    </row>
    <row r="40" spans="1:6" ht="16.5" customHeight="1">
      <c r="A40" s="16">
        <f t="shared" si="0"/>
        <v>32</v>
      </c>
      <c r="B40" s="34" t="s">
        <v>29</v>
      </c>
      <c r="C40" s="26" t="s">
        <v>38</v>
      </c>
      <c r="D40" s="26" t="s">
        <v>45</v>
      </c>
      <c r="E40" s="32">
        <v>800</v>
      </c>
      <c r="F40" s="28">
        <v>15</v>
      </c>
    </row>
    <row r="41" spans="1:6" ht="24.75" customHeight="1">
      <c r="A41" s="16">
        <f t="shared" si="0"/>
        <v>33</v>
      </c>
      <c r="B41" s="31" t="s">
        <v>46</v>
      </c>
      <c r="C41" s="18" t="s">
        <v>38</v>
      </c>
      <c r="D41" s="18" t="s">
        <v>47</v>
      </c>
      <c r="E41" s="33"/>
      <c r="F41" s="30">
        <f>F42+F43</f>
        <v>3236.6</v>
      </c>
    </row>
    <row r="42" spans="1:6" ht="27.75" customHeight="1">
      <c r="A42" s="16">
        <f t="shared" si="0"/>
        <v>34</v>
      </c>
      <c r="B42" s="34" t="s">
        <v>17</v>
      </c>
      <c r="C42" s="26" t="s">
        <v>38</v>
      </c>
      <c r="D42" s="26" t="s">
        <v>47</v>
      </c>
      <c r="E42" s="32">
        <v>100</v>
      </c>
      <c r="F42" s="28">
        <v>3016.1</v>
      </c>
    </row>
    <row r="43" spans="1:6" ht="16.5" customHeight="1">
      <c r="A43" s="16">
        <f t="shared" si="0"/>
        <v>35</v>
      </c>
      <c r="B43" s="34" t="s">
        <v>18</v>
      </c>
      <c r="C43" s="26" t="s">
        <v>38</v>
      </c>
      <c r="D43" s="26" t="s">
        <v>47</v>
      </c>
      <c r="E43" s="32">
        <v>200</v>
      </c>
      <c r="F43" s="28">
        <v>220.5</v>
      </c>
    </row>
    <row r="44" spans="1:6" ht="15" customHeight="1">
      <c r="A44" s="16">
        <f t="shared" si="0"/>
        <v>36</v>
      </c>
      <c r="B44" s="22" t="s">
        <v>48</v>
      </c>
      <c r="C44" s="18" t="s">
        <v>49</v>
      </c>
      <c r="D44" s="18"/>
      <c r="E44" s="23"/>
      <c r="F44" s="24">
        <f>F46</f>
        <v>10</v>
      </c>
    </row>
    <row r="45" spans="1:6" ht="15" customHeight="1">
      <c r="A45" s="16">
        <f t="shared" si="0"/>
        <v>37</v>
      </c>
      <c r="B45" s="22" t="s">
        <v>50</v>
      </c>
      <c r="C45" s="18" t="s">
        <v>49</v>
      </c>
      <c r="D45" s="18" t="s">
        <v>51</v>
      </c>
      <c r="E45" s="23"/>
      <c r="F45" s="24">
        <f>F46</f>
        <v>10</v>
      </c>
    </row>
    <row r="46" spans="1:6" ht="15" customHeight="1">
      <c r="A46" s="16">
        <f t="shared" si="0"/>
        <v>38</v>
      </c>
      <c r="B46" s="25" t="s">
        <v>29</v>
      </c>
      <c r="C46" s="26" t="s">
        <v>49</v>
      </c>
      <c r="D46" s="26" t="s">
        <v>51</v>
      </c>
      <c r="E46" s="27">
        <v>800</v>
      </c>
      <c r="F46" s="37">
        <v>10</v>
      </c>
    </row>
    <row r="47" spans="1:6" ht="15" customHeight="1">
      <c r="A47" s="16">
        <f t="shared" si="0"/>
        <v>39</v>
      </c>
      <c r="B47" s="22" t="s">
        <v>30</v>
      </c>
      <c r="C47" s="18" t="s">
        <v>31</v>
      </c>
      <c r="D47" s="18" t="s">
        <v>14</v>
      </c>
      <c r="E47" s="23"/>
      <c r="F47" s="24">
        <f>F48+F50+F52+F54+F56+F58+F60+F62+F64+F66</f>
        <v>2839.1</v>
      </c>
    </row>
    <row r="48" spans="1:6" ht="28.5" customHeight="1">
      <c r="A48" s="16">
        <f t="shared" si="0"/>
        <v>40</v>
      </c>
      <c r="B48" s="31" t="s">
        <v>52</v>
      </c>
      <c r="C48" s="18" t="s">
        <v>31</v>
      </c>
      <c r="D48" s="18" t="s">
        <v>53</v>
      </c>
      <c r="E48" s="27"/>
      <c r="F48" s="24">
        <f>F49</f>
        <v>8.1</v>
      </c>
    </row>
    <row r="49" spans="1:6" ht="15" customHeight="1">
      <c r="A49" s="16">
        <f t="shared" si="0"/>
        <v>41</v>
      </c>
      <c r="B49" s="25" t="s">
        <v>28</v>
      </c>
      <c r="C49" s="26" t="s">
        <v>31</v>
      </c>
      <c r="D49" s="26" t="s">
        <v>53</v>
      </c>
      <c r="E49" s="27">
        <v>200</v>
      </c>
      <c r="F49" s="28">
        <v>8.1</v>
      </c>
    </row>
    <row r="50" spans="1:6" ht="14.25" customHeight="1">
      <c r="A50" s="16">
        <f t="shared" si="0"/>
        <v>42</v>
      </c>
      <c r="B50" s="22" t="s">
        <v>54</v>
      </c>
      <c r="C50" s="26" t="s">
        <v>31</v>
      </c>
      <c r="D50" s="18" t="s">
        <v>55</v>
      </c>
      <c r="E50" s="27"/>
      <c r="F50" s="30">
        <f>F51</f>
        <v>0</v>
      </c>
    </row>
    <row r="51" spans="1:6" ht="15" customHeight="1">
      <c r="A51" s="16">
        <f t="shared" si="0"/>
        <v>43</v>
      </c>
      <c r="B51" s="25" t="s">
        <v>28</v>
      </c>
      <c r="C51" s="26" t="s">
        <v>31</v>
      </c>
      <c r="D51" s="26" t="s">
        <v>55</v>
      </c>
      <c r="E51" s="27">
        <v>200</v>
      </c>
      <c r="F51" s="28">
        <f>100-100</f>
        <v>0</v>
      </c>
    </row>
    <row r="52" spans="1:6" ht="40.5" customHeight="1">
      <c r="A52" s="16">
        <f t="shared" si="0"/>
        <v>44</v>
      </c>
      <c r="B52" s="38" t="s">
        <v>56</v>
      </c>
      <c r="C52" s="18" t="s">
        <v>31</v>
      </c>
      <c r="D52" s="18" t="s">
        <v>57</v>
      </c>
      <c r="E52" s="27"/>
      <c r="F52" s="24">
        <f>F53</f>
        <v>750</v>
      </c>
    </row>
    <row r="53" spans="1:6" ht="23.25" customHeight="1">
      <c r="A53" s="16">
        <f t="shared" si="0"/>
        <v>45</v>
      </c>
      <c r="B53" s="34" t="s">
        <v>18</v>
      </c>
      <c r="C53" s="26" t="s">
        <v>31</v>
      </c>
      <c r="D53" s="26" t="s">
        <v>57</v>
      </c>
      <c r="E53" s="27">
        <v>200</v>
      </c>
      <c r="F53" s="28">
        <f>500+50+100+100</f>
        <v>750</v>
      </c>
    </row>
    <row r="54" spans="1:6" ht="31.5" customHeight="1">
      <c r="A54" s="16">
        <f t="shared" si="0"/>
        <v>46</v>
      </c>
      <c r="B54" s="38" t="s">
        <v>58</v>
      </c>
      <c r="C54" s="18" t="s">
        <v>31</v>
      </c>
      <c r="D54" s="18" t="s">
        <v>59</v>
      </c>
      <c r="E54" s="27"/>
      <c r="F54" s="24">
        <f>F55</f>
        <v>0</v>
      </c>
    </row>
    <row r="55" spans="1:6" ht="15" customHeight="1">
      <c r="A55" s="16">
        <f t="shared" si="0"/>
        <v>47</v>
      </c>
      <c r="B55" s="34" t="s">
        <v>18</v>
      </c>
      <c r="C55" s="26" t="s">
        <v>31</v>
      </c>
      <c r="D55" s="26" t="s">
        <v>59</v>
      </c>
      <c r="E55" s="27">
        <v>200</v>
      </c>
      <c r="F55" s="39"/>
    </row>
    <row r="56" spans="1:6" ht="56.25" customHeight="1">
      <c r="A56" s="16">
        <f t="shared" si="0"/>
        <v>48</v>
      </c>
      <c r="B56" s="31" t="s">
        <v>60</v>
      </c>
      <c r="C56" s="18" t="s">
        <v>31</v>
      </c>
      <c r="D56" s="18" t="s">
        <v>61</v>
      </c>
      <c r="E56" s="23"/>
      <c r="F56" s="24">
        <f>F57</f>
        <v>20</v>
      </c>
    </row>
    <row r="57" spans="1:6" ht="15" customHeight="1">
      <c r="A57" s="16">
        <f t="shared" si="0"/>
        <v>49</v>
      </c>
      <c r="B57" s="25" t="s">
        <v>28</v>
      </c>
      <c r="C57" s="26" t="s">
        <v>31</v>
      </c>
      <c r="D57" s="26" t="s">
        <v>61</v>
      </c>
      <c r="E57" s="27">
        <v>200</v>
      </c>
      <c r="F57" s="39">
        <v>20</v>
      </c>
    </row>
    <row r="58" spans="1:6" ht="28.5" customHeight="1">
      <c r="A58" s="16">
        <f t="shared" si="0"/>
        <v>50</v>
      </c>
      <c r="B58" s="31" t="s">
        <v>62</v>
      </c>
      <c r="C58" s="18" t="s">
        <v>31</v>
      </c>
      <c r="D58" s="26" t="s">
        <v>63</v>
      </c>
      <c r="E58" s="27"/>
      <c r="F58" s="24">
        <f>F59</f>
        <v>1590</v>
      </c>
    </row>
    <row r="59" spans="1:6" ht="15" customHeight="1">
      <c r="A59" s="16">
        <f t="shared" si="0"/>
        <v>51</v>
      </c>
      <c r="B59" s="34" t="s">
        <v>18</v>
      </c>
      <c r="C59" s="26" t="s">
        <v>31</v>
      </c>
      <c r="D59" s="26" t="s">
        <v>64</v>
      </c>
      <c r="E59" s="27">
        <v>200</v>
      </c>
      <c r="F59" s="28">
        <f>800+533+257</f>
        <v>1590</v>
      </c>
    </row>
    <row r="60" spans="1:6" ht="30" customHeight="1">
      <c r="A60" s="16">
        <f t="shared" si="0"/>
        <v>52</v>
      </c>
      <c r="B60" s="31" t="s">
        <v>65</v>
      </c>
      <c r="C60" s="18" t="s">
        <v>31</v>
      </c>
      <c r="D60" s="18" t="s">
        <v>66</v>
      </c>
      <c r="E60" s="23"/>
      <c r="F60" s="30">
        <f>F61</f>
        <v>95</v>
      </c>
    </row>
    <row r="61" spans="1:6" ht="15" customHeight="1">
      <c r="A61" s="16">
        <f t="shared" si="0"/>
        <v>53</v>
      </c>
      <c r="B61" s="34" t="s">
        <v>18</v>
      </c>
      <c r="C61" s="26" t="s">
        <v>31</v>
      </c>
      <c r="D61" s="26" t="s">
        <v>66</v>
      </c>
      <c r="E61" s="27">
        <v>200</v>
      </c>
      <c r="F61" s="28">
        <f>200-5-100</f>
        <v>95</v>
      </c>
    </row>
    <row r="62" spans="1:6" ht="24.75" customHeight="1">
      <c r="A62" s="16">
        <f t="shared" si="0"/>
        <v>54</v>
      </c>
      <c r="B62" s="31" t="s">
        <v>67</v>
      </c>
      <c r="C62" s="18" t="s">
        <v>31</v>
      </c>
      <c r="D62" s="18" t="s">
        <v>68</v>
      </c>
      <c r="E62" s="23"/>
      <c r="F62" s="40">
        <f>F63</f>
        <v>30</v>
      </c>
    </row>
    <row r="63" spans="1:6" ht="15" customHeight="1">
      <c r="A63" s="16">
        <f t="shared" si="0"/>
        <v>55</v>
      </c>
      <c r="B63" s="25" t="s">
        <v>18</v>
      </c>
      <c r="C63" s="26" t="s">
        <v>31</v>
      </c>
      <c r="D63" s="26" t="s">
        <v>68</v>
      </c>
      <c r="E63" s="27">
        <v>200</v>
      </c>
      <c r="F63" s="41">
        <v>30</v>
      </c>
    </row>
    <row r="64" spans="1:6" ht="40.5" customHeight="1">
      <c r="A64" s="16">
        <f t="shared" si="0"/>
        <v>56</v>
      </c>
      <c r="B64" s="31" t="s">
        <v>69</v>
      </c>
      <c r="C64" s="18" t="s">
        <v>31</v>
      </c>
      <c r="D64" s="18" t="s">
        <v>70</v>
      </c>
      <c r="E64" s="23"/>
      <c r="F64" s="40">
        <f>F65</f>
        <v>96</v>
      </c>
    </row>
    <row r="65" spans="1:7" s="1" customFormat="1" ht="15" customHeight="1">
      <c r="A65" s="44">
        <f t="shared" si="0"/>
        <v>57</v>
      </c>
      <c r="B65" s="45" t="s">
        <v>18</v>
      </c>
      <c r="C65" s="46" t="s">
        <v>31</v>
      </c>
      <c r="D65" s="46" t="s">
        <v>70</v>
      </c>
      <c r="E65" s="47">
        <v>200</v>
      </c>
      <c r="F65" s="48">
        <f>31+60+5</f>
        <v>96</v>
      </c>
      <c r="G65" s="49"/>
    </row>
    <row r="66" spans="1:7" s="1" customFormat="1" ht="28.5" customHeight="1">
      <c r="A66" s="44">
        <f t="shared" si="0"/>
        <v>58</v>
      </c>
      <c r="B66" s="50" t="s">
        <v>71</v>
      </c>
      <c r="C66" s="51" t="s">
        <v>31</v>
      </c>
      <c r="D66" s="51" t="s">
        <v>72</v>
      </c>
      <c r="E66" s="47"/>
      <c r="F66" s="48">
        <f>F68+F67</f>
        <v>250</v>
      </c>
      <c r="G66" s="49"/>
    </row>
    <row r="67" spans="1:7" s="1" customFormat="1" ht="33" customHeight="1">
      <c r="A67" s="44">
        <f t="shared" si="0"/>
        <v>59</v>
      </c>
      <c r="B67" s="52" t="s">
        <v>17</v>
      </c>
      <c r="C67" s="46" t="s">
        <v>31</v>
      </c>
      <c r="D67" s="46" t="s">
        <v>72</v>
      </c>
      <c r="E67" s="47">
        <v>100</v>
      </c>
      <c r="F67" s="48">
        <v>0</v>
      </c>
      <c r="G67" s="49"/>
    </row>
    <row r="68" spans="1:7" s="1" customFormat="1" ht="28.5" customHeight="1">
      <c r="A68" s="44">
        <f t="shared" si="0"/>
        <v>60</v>
      </c>
      <c r="B68" s="53" t="s">
        <v>18</v>
      </c>
      <c r="C68" s="46" t="s">
        <v>31</v>
      </c>
      <c r="D68" s="46" t="s">
        <v>72</v>
      </c>
      <c r="E68" s="47">
        <v>200</v>
      </c>
      <c r="F68" s="48">
        <f>100+150</f>
        <v>250</v>
      </c>
      <c r="G68" s="49"/>
    </row>
    <row r="69" spans="1:7" s="1" customFormat="1" ht="15">
      <c r="A69" s="44">
        <f t="shared" si="0"/>
        <v>61</v>
      </c>
      <c r="B69" s="54" t="s">
        <v>73</v>
      </c>
      <c r="C69" s="51" t="s">
        <v>74</v>
      </c>
      <c r="D69" s="51"/>
      <c r="E69" s="55"/>
      <c r="F69" s="56">
        <f>F70+F73</f>
        <v>120</v>
      </c>
      <c r="G69" s="49"/>
    </row>
    <row r="70" spans="1:6" ht="15.75" customHeight="1">
      <c r="A70" s="16">
        <f t="shared" si="0"/>
        <v>62</v>
      </c>
      <c r="B70" s="22" t="s">
        <v>75</v>
      </c>
      <c r="C70" s="18" t="s">
        <v>76</v>
      </c>
      <c r="D70" s="18" t="s">
        <v>14</v>
      </c>
      <c r="E70" s="23"/>
      <c r="F70" s="24">
        <f>F71</f>
        <v>33.80000000000001</v>
      </c>
    </row>
    <row r="71" spans="1:6" ht="78.75" customHeight="1">
      <c r="A71" s="16">
        <f t="shared" si="0"/>
        <v>63</v>
      </c>
      <c r="B71" s="38" t="s">
        <v>77</v>
      </c>
      <c r="C71" s="18" t="s">
        <v>76</v>
      </c>
      <c r="D71" s="26" t="s">
        <v>78</v>
      </c>
      <c r="E71" s="27"/>
      <c r="F71" s="39">
        <f>F72</f>
        <v>33.80000000000001</v>
      </c>
    </row>
    <row r="72" spans="1:6" ht="15" customHeight="1">
      <c r="A72" s="16">
        <f t="shared" si="0"/>
        <v>64</v>
      </c>
      <c r="B72" s="25" t="s">
        <v>18</v>
      </c>
      <c r="C72" s="26" t="s">
        <v>76</v>
      </c>
      <c r="D72" s="26" t="s">
        <v>79</v>
      </c>
      <c r="E72" s="27">
        <v>200</v>
      </c>
      <c r="F72" s="28">
        <f>200-166.2</f>
        <v>33.80000000000001</v>
      </c>
    </row>
    <row r="73" spans="1:6" ht="15" customHeight="1">
      <c r="A73" s="16">
        <f t="shared" si="0"/>
        <v>65</v>
      </c>
      <c r="B73" s="31" t="s">
        <v>80</v>
      </c>
      <c r="C73" s="18" t="s">
        <v>81</v>
      </c>
      <c r="D73" s="18"/>
      <c r="E73" s="33"/>
      <c r="F73" s="30">
        <f>F74</f>
        <v>86.19999999999999</v>
      </c>
    </row>
    <row r="74" spans="1:6" ht="78" customHeight="1">
      <c r="A74" s="16">
        <f t="shared" si="0"/>
        <v>66</v>
      </c>
      <c r="B74" s="38" t="s">
        <v>77</v>
      </c>
      <c r="C74" s="26" t="s">
        <v>81</v>
      </c>
      <c r="D74" s="26" t="s">
        <v>78</v>
      </c>
      <c r="E74" s="32"/>
      <c r="F74" s="28">
        <f>F75</f>
        <v>86.19999999999999</v>
      </c>
    </row>
    <row r="75" spans="1:6" ht="20.25" customHeight="1">
      <c r="A75" s="16">
        <f aca="true" t="shared" si="1" ref="A75:A130">A74+1</f>
        <v>67</v>
      </c>
      <c r="B75" s="25" t="s">
        <v>18</v>
      </c>
      <c r="C75" s="26" t="s">
        <v>81</v>
      </c>
      <c r="D75" s="26" t="s">
        <v>79</v>
      </c>
      <c r="E75" s="32">
        <v>200</v>
      </c>
      <c r="F75" s="28">
        <f>250-163.8</f>
        <v>86.19999999999999</v>
      </c>
    </row>
    <row r="76" spans="1:6" ht="15" customHeight="1">
      <c r="A76" s="16">
        <f t="shared" si="1"/>
        <v>68</v>
      </c>
      <c r="B76" s="31" t="s">
        <v>82</v>
      </c>
      <c r="C76" s="18" t="s">
        <v>83</v>
      </c>
      <c r="D76" s="18"/>
      <c r="E76" s="33"/>
      <c r="F76" s="30">
        <f>F77+F80</f>
        <v>99.19999999999999</v>
      </c>
    </row>
    <row r="77" spans="1:6" ht="15" customHeight="1">
      <c r="A77" s="16">
        <f t="shared" si="1"/>
        <v>69</v>
      </c>
      <c r="B77" s="31" t="s">
        <v>84</v>
      </c>
      <c r="C77" s="18" t="s">
        <v>85</v>
      </c>
      <c r="D77" s="18"/>
      <c r="E77" s="33"/>
      <c r="F77" s="28">
        <f>F78</f>
        <v>99.19999999999999</v>
      </c>
    </row>
    <row r="78" spans="1:6" ht="27" customHeight="1">
      <c r="A78" s="16">
        <f t="shared" si="1"/>
        <v>70</v>
      </c>
      <c r="B78" s="31" t="s">
        <v>86</v>
      </c>
      <c r="C78" s="18" t="s">
        <v>85</v>
      </c>
      <c r="D78" s="18" t="s">
        <v>87</v>
      </c>
      <c r="E78" s="33"/>
      <c r="F78" s="28">
        <f>F79</f>
        <v>99.19999999999999</v>
      </c>
    </row>
    <row r="79" spans="1:6" ht="15" customHeight="1">
      <c r="A79" s="16">
        <f t="shared" si="1"/>
        <v>71</v>
      </c>
      <c r="B79" s="25" t="s">
        <v>28</v>
      </c>
      <c r="C79" s="26" t="s">
        <v>85</v>
      </c>
      <c r="D79" s="26" t="s">
        <v>87</v>
      </c>
      <c r="E79" s="32">
        <v>200</v>
      </c>
      <c r="F79" s="28">
        <f>94.6+4.6</f>
        <v>99.19999999999999</v>
      </c>
    </row>
    <row r="80" spans="1:6" ht="15" customHeight="1">
      <c r="A80" s="16">
        <f t="shared" si="1"/>
        <v>72</v>
      </c>
      <c r="B80" s="22" t="s">
        <v>88</v>
      </c>
      <c r="C80" s="18" t="s">
        <v>89</v>
      </c>
      <c r="D80" s="26"/>
      <c r="E80" s="32"/>
      <c r="F80" s="30">
        <f>F81</f>
        <v>0</v>
      </c>
    </row>
    <row r="81" spans="1:6" ht="30.75" customHeight="1">
      <c r="A81" s="16">
        <f t="shared" si="1"/>
        <v>73</v>
      </c>
      <c r="B81" s="31" t="s">
        <v>65</v>
      </c>
      <c r="C81" s="18" t="s">
        <v>89</v>
      </c>
      <c r="D81" s="18" t="s">
        <v>66</v>
      </c>
      <c r="E81" s="23"/>
      <c r="F81" s="28">
        <f>F82</f>
        <v>0</v>
      </c>
    </row>
    <row r="82" spans="1:6" ht="15" customHeight="1">
      <c r="A82" s="16">
        <f t="shared" si="1"/>
        <v>74</v>
      </c>
      <c r="B82" s="34" t="s">
        <v>18</v>
      </c>
      <c r="C82" s="26" t="s">
        <v>89</v>
      </c>
      <c r="D82" s="26" t="s">
        <v>66</v>
      </c>
      <c r="E82" s="27">
        <v>200</v>
      </c>
      <c r="F82" s="28">
        <f>500-100-4.6-395.4</f>
        <v>0</v>
      </c>
    </row>
    <row r="83" spans="1:6" ht="15" customHeight="1">
      <c r="A83" s="16">
        <f t="shared" si="1"/>
        <v>75</v>
      </c>
      <c r="B83" s="22" t="s">
        <v>90</v>
      </c>
      <c r="C83" s="18" t="s">
        <v>91</v>
      </c>
      <c r="D83" s="18"/>
      <c r="E83" s="23"/>
      <c r="F83" s="24">
        <f>F84</f>
        <v>43267.299999999996</v>
      </c>
    </row>
    <row r="84" spans="1:6" ht="15.75" customHeight="1">
      <c r="A84" s="16">
        <f t="shared" si="1"/>
        <v>76</v>
      </c>
      <c r="B84" s="22" t="s">
        <v>92</v>
      </c>
      <c r="C84" s="18" t="s">
        <v>93</v>
      </c>
      <c r="D84" s="57" t="s">
        <v>14</v>
      </c>
      <c r="E84" s="23"/>
      <c r="F84" s="24">
        <f>F85</f>
        <v>43267.299999999996</v>
      </c>
    </row>
    <row r="85" spans="1:6" ht="26.25" customHeight="1">
      <c r="A85" s="16">
        <f t="shared" si="1"/>
        <v>77</v>
      </c>
      <c r="B85" s="58" t="s">
        <v>94</v>
      </c>
      <c r="C85" s="26" t="s">
        <v>93</v>
      </c>
      <c r="D85" s="26" t="s">
        <v>95</v>
      </c>
      <c r="E85" s="27"/>
      <c r="F85" s="59">
        <f>F86</f>
        <v>43267.299999999996</v>
      </c>
    </row>
    <row r="86" spans="1:6" ht="15" customHeight="1">
      <c r="A86" s="16">
        <f t="shared" si="1"/>
        <v>78</v>
      </c>
      <c r="B86" s="25" t="s">
        <v>28</v>
      </c>
      <c r="C86" s="26" t="s">
        <v>93</v>
      </c>
      <c r="D86" s="26" t="s">
        <v>95</v>
      </c>
      <c r="E86" s="27">
        <v>200</v>
      </c>
      <c r="F86" s="59">
        <f>35167.7-302.8+5.4-38.4-50-100+5547+2700+138.4+200</f>
        <v>43267.299999999996</v>
      </c>
    </row>
    <row r="87" spans="1:6" ht="15" customHeight="1">
      <c r="A87" s="16">
        <f t="shared" si="1"/>
        <v>79</v>
      </c>
      <c r="B87" s="22" t="s">
        <v>96</v>
      </c>
      <c r="C87" s="60" t="s">
        <v>97</v>
      </c>
      <c r="D87" s="26"/>
      <c r="E87" s="27"/>
      <c r="F87" s="61">
        <f>F88</f>
        <v>100</v>
      </c>
    </row>
    <row r="88" spans="1:6" ht="15" customHeight="1">
      <c r="A88" s="16">
        <f t="shared" si="1"/>
        <v>80</v>
      </c>
      <c r="B88" s="22" t="s">
        <v>98</v>
      </c>
      <c r="C88" s="18" t="s">
        <v>99</v>
      </c>
      <c r="D88" s="26"/>
      <c r="E88" s="27"/>
      <c r="F88" s="61">
        <f>F89</f>
        <v>100</v>
      </c>
    </row>
    <row r="89" spans="1:6" ht="25.5" customHeight="1">
      <c r="A89" s="16">
        <f t="shared" si="1"/>
        <v>81</v>
      </c>
      <c r="B89" s="58" t="s">
        <v>100</v>
      </c>
      <c r="C89" s="18" t="s">
        <v>99</v>
      </c>
      <c r="D89" s="26" t="s">
        <v>101</v>
      </c>
      <c r="E89" s="27"/>
      <c r="F89" s="62">
        <f>F90</f>
        <v>100</v>
      </c>
    </row>
    <row r="90" spans="1:6" ht="15" customHeight="1">
      <c r="A90" s="16">
        <f t="shared" si="1"/>
        <v>82</v>
      </c>
      <c r="B90" s="25" t="s">
        <v>28</v>
      </c>
      <c r="C90" s="18" t="s">
        <v>99</v>
      </c>
      <c r="D90" s="26" t="s">
        <v>101</v>
      </c>
      <c r="E90" s="27">
        <v>200</v>
      </c>
      <c r="F90" s="62">
        <v>100</v>
      </c>
    </row>
    <row r="91" spans="1:6" ht="15" customHeight="1">
      <c r="A91" s="16">
        <f t="shared" si="1"/>
        <v>83</v>
      </c>
      <c r="B91" s="22" t="s">
        <v>102</v>
      </c>
      <c r="C91" s="18" t="s">
        <v>103</v>
      </c>
      <c r="D91" s="18"/>
      <c r="E91" s="23"/>
      <c r="F91" s="63">
        <f>F92+F96+F99</f>
        <v>1433</v>
      </c>
    </row>
    <row r="92" spans="1:6" ht="15" customHeight="1">
      <c r="A92" s="16">
        <f t="shared" si="1"/>
        <v>84</v>
      </c>
      <c r="B92" s="22" t="s">
        <v>104</v>
      </c>
      <c r="C92" s="18" t="s">
        <v>105</v>
      </c>
      <c r="D92" s="18"/>
      <c r="E92" s="64"/>
      <c r="F92" s="65">
        <f>F94</f>
        <v>100</v>
      </c>
    </row>
    <row r="93" spans="1:6" ht="15" customHeight="1">
      <c r="A93" s="16">
        <f t="shared" si="1"/>
        <v>85</v>
      </c>
      <c r="B93" s="66" t="s">
        <v>106</v>
      </c>
      <c r="C93" s="26" t="s">
        <v>105</v>
      </c>
      <c r="D93" s="26"/>
      <c r="E93" s="67"/>
      <c r="F93" s="37">
        <f>F94</f>
        <v>100</v>
      </c>
    </row>
    <row r="94" spans="1:6" ht="54.75" customHeight="1">
      <c r="A94" s="16">
        <f t="shared" si="1"/>
        <v>86</v>
      </c>
      <c r="B94" s="68" t="s">
        <v>107</v>
      </c>
      <c r="C94" s="18" t="s">
        <v>105</v>
      </c>
      <c r="D94" s="18" t="s">
        <v>108</v>
      </c>
      <c r="E94" s="67"/>
      <c r="F94" s="37">
        <f>F95</f>
        <v>100</v>
      </c>
    </row>
    <row r="95" spans="1:6" ht="13.5" customHeight="1">
      <c r="A95" s="16">
        <f t="shared" si="1"/>
        <v>87</v>
      </c>
      <c r="B95" s="25" t="s">
        <v>28</v>
      </c>
      <c r="C95" s="26" t="s">
        <v>105</v>
      </c>
      <c r="D95" s="26" t="s">
        <v>108</v>
      </c>
      <c r="E95" s="26" t="s">
        <v>109</v>
      </c>
      <c r="F95" s="69">
        <f>200-100</f>
        <v>100</v>
      </c>
    </row>
    <row r="96" spans="1:6" ht="15" customHeight="1">
      <c r="A96" s="16">
        <f t="shared" si="1"/>
        <v>88</v>
      </c>
      <c r="B96" s="22" t="s">
        <v>110</v>
      </c>
      <c r="C96" s="18" t="s">
        <v>111</v>
      </c>
      <c r="D96" s="18" t="s">
        <v>14</v>
      </c>
      <c r="E96" s="23"/>
      <c r="F96" s="24">
        <f>F97</f>
        <v>250</v>
      </c>
    </row>
    <row r="97" spans="1:6" ht="34.5" customHeight="1">
      <c r="A97" s="16">
        <f t="shared" si="1"/>
        <v>89</v>
      </c>
      <c r="B97" s="58" t="s">
        <v>112</v>
      </c>
      <c r="C97" s="18" t="s">
        <v>111</v>
      </c>
      <c r="D97" s="18"/>
      <c r="E97" s="27"/>
      <c r="F97" s="39">
        <f>F98</f>
        <v>250</v>
      </c>
    </row>
    <row r="98" spans="1:6" ht="15" customHeight="1">
      <c r="A98" s="16">
        <f t="shared" si="1"/>
        <v>90</v>
      </c>
      <c r="B98" s="25" t="s">
        <v>28</v>
      </c>
      <c r="C98" s="26" t="s">
        <v>111</v>
      </c>
      <c r="D98" s="26" t="s">
        <v>113</v>
      </c>
      <c r="E98" s="27">
        <v>200</v>
      </c>
      <c r="F98" s="41">
        <f>400-150</f>
        <v>250</v>
      </c>
    </row>
    <row r="99" spans="1:6" ht="15" customHeight="1">
      <c r="A99" s="16">
        <f t="shared" si="1"/>
        <v>91</v>
      </c>
      <c r="B99" s="70" t="s">
        <v>114</v>
      </c>
      <c r="C99" s="18" t="s">
        <v>115</v>
      </c>
      <c r="D99" s="18"/>
      <c r="E99" s="23"/>
      <c r="F99" s="40">
        <f>F100+F102</f>
        <v>1083</v>
      </c>
    </row>
    <row r="100" spans="1:6" ht="32.25" customHeight="1">
      <c r="A100" s="16">
        <f t="shared" si="1"/>
        <v>92</v>
      </c>
      <c r="B100" s="58" t="s">
        <v>112</v>
      </c>
      <c r="C100" s="18" t="s">
        <v>115</v>
      </c>
      <c r="D100" s="18" t="s">
        <v>113</v>
      </c>
      <c r="E100" s="23"/>
      <c r="F100" s="40">
        <f>F101</f>
        <v>1050</v>
      </c>
    </row>
    <row r="101" spans="1:6" ht="36" customHeight="1">
      <c r="A101" s="16">
        <f t="shared" si="1"/>
        <v>93</v>
      </c>
      <c r="B101" s="71" t="s">
        <v>18</v>
      </c>
      <c r="C101" s="26" t="s">
        <v>115</v>
      </c>
      <c r="D101" s="26" t="s">
        <v>113</v>
      </c>
      <c r="E101" s="27">
        <v>200</v>
      </c>
      <c r="F101" s="41">
        <v>1050</v>
      </c>
    </row>
    <row r="102" spans="1:6" ht="36" customHeight="1">
      <c r="A102" s="16">
        <f t="shared" si="1"/>
        <v>94</v>
      </c>
      <c r="B102" s="38" t="s">
        <v>58</v>
      </c>
      <c r="C102" s="18" t="s">
        <v>115</v>
      </c>
      <c r="D102" s="18" t="s">
        <v>59</v>
      </c>
      <c r="E102" s="23"/>
      <c r="F102" s="30">
        <f>F103</f>
        <v>33</v>
      </c>
    </row>
    <row r="103" spans="1:6" ht="18.75" customHeight="1">
      <c r="A103" s="16">
        <f t="shared" si="1"/>
        <v>95</v>
      </c>
      <c r="B103" s="34" t="s">
        <v>18</v>
      </c>
      <c r="C103" s="26" t="s">
        <v>115</v>
      </c>
      <c r="D103" s="26" t="s">
        <v>59</v>
      </c>
      <c r="E103" s="27">
        <v>200</v>
      </c>
      <c r="F103" s="28">
        <v>33</v>
      </c>
    </row>
    <row r="104" spans="1:6" ht="15" customHeight="1">
      <c r="A104" s="16">
        <f t="shared" si="1"/>
        <v>96</v>
      </c>
      <c r="B104" s="22" t="s">
        <v>116</v>
      </c>
      <c r="C104" s="18" t="s">
        <v>117</v>
      </c>
      <c r="D104" s="18" t="s">
        <v>14</v>
      </c>
      <c r="E104" s="23"/>
      <c r="F104" s="24">
        <f>F105+F108</f>
        <v>7240</v>
      </c>
    </row>
    <row r="105" spans="1:6" ht="15" customHeight="1">
      <c r="A105" s="16">
        <f t="shared" si="1"/>
        <v>97</v>
      </c>
      <c r="B105" s="22" t="s">
        <v>118</v>
      </c>
      <c r="C105" s="18" t="s">
        <v>119</v>
      </c>
      <c r="D105" s="18"/>
      <c r="E105" s="23"/>
      <c r="F105" s="24">
        <f>F106</f>
        <v>6000</v>
      </c>
    </row>
    <row r="106" spans="1:6" ht="24.75" customHeight="1">
      <c r="A106" s="16">
        <f t="shared" si="1"/>
        <v>98</v>
      </c>
      <c r="B106" s="72" t="s">
        <v>120</v>
      </c>
      <c r="C106" s="18" t="s">
        <v>119</v>
      </c>
      <c r="D106" s="18" t="s">
        <v>121</v>
      </c>
      <c r="E106" s="23"/>
      <c r="F106" s="24">
        <f>F107</f>
        <v>6000</v>
      </c>
    </row>
    <row r="107" spans="1:6" ht="15" customHeight="1">
      <c r="A107" s="16">
        <f t="shared" si="1"/>
        <v>99</v>
      </c>
      <c r="B107" s="25" t="s">
        <v>28</v>
      </c>
      <c r="C107" s="26" t="s">
        <v>119</v>
      </c>
      <c r="D107" s="26" t="s">
        <v>121</v>
      </c>
      <c r="E107" s="27">
        <v>200</v>
      </c>
      <c r="F107" s="28">
        <f>10000-1300-2700</f>
        <v>6000</v>
      </c>
    </row>
    <row r="108" spans="1:6" ht="15" customHeight="1">
      <c r="A108" s="16">
        <f t="shared" si="1"/>
        <v>100</v>
      </c>
      <c r="B108" s="22" t="s">
        <v>122</v>
      </c>
      <c r="C108" s="18" t="s">
        <v>123</v>
      </c>
      <c r="D108" s="26"/>
      <c r="E108" s="27"/>
      <c r="F108" s="30">
        <f>F109</f>
        <v>1240</v>
      </c>
    </row>
    <row r="109" spans="1:6" ht="24.75" customHeight="1">
      <c r="A109" s="16">
        <f t="shared" si="1"/>
        <v>101</v>
      </c>
      <c r="B109" s="73" t="s">
        <v>124</v>
      </c>
      <c r="C109" s="18" t="s">
        <v>123</v>
      </c>
      <c r="D109" s="18" t="s">
        <v>125</v>
      </c>
      <c r="E109" s="27"/>
      <c r="F109" s="30">
        <f>F110</f>
        <v>1240</v>
      </c>
    </row>
    <row r="110" spans="1:6" ht="16.5" customHeight="1">
      <c r="A110" s="16">
        <f t="shared" si="1"/>
        <v>102</v>
      </c>
      <c r="B110" s="25" t="s">
        <v>28</v>
      </c>
      <c r="C110" s="26" t="s">
        <v>123</v>
      </c>
      <c r="D110" s="26" t="s">
        <v>125</v>
      </c>
      <c r="E110" s="27">
        <v>200</v>
      </c>
      <c r="F110" s="28">
        <f>1800-60-500</f>
        <v>1240</v>
      </c>
    </row>
    <row r="111" spans="1:6" ht="14.25" customHeight="1">
      <c r="A111" s="16">
        <f t="shared" si="1"/>
        <v>103</v>
      </c>
      <c r="B111" s="22" t="s">
        <v>126</v>
      </c>
      <c r="C111" s="18" t="s">
        <v>127</v>
      </c>
      <c r="D111" s="18"/>
      <c r="E111" s="23"/>
      <c r="F111" s="30">
        <f>F112+F115</f>
        <v>28577.3</v>
      </c>
    </row>
    <row r="112" spans="1:6" ht="15" customHeight="1">
      <c r="A112" s="16">
        <f t="shared" si="1"/>
        <v>104</v>
      </c>
      <c r="B112" s="74" t="s">
        <v>128</v>
      </c>
      <c r="C112" s="18" t="s">
        <v>129</v>
      </c>
      <c r="D112" s="26"/>
      <c r="E112" s="27"/>
      <c r="F112" s="30">
        <f>F113</f>
        <v>451.8</v>
      </c>
    </row>
    <row r="113" spans="1:6" ht="15.75" customHeight="1">
      <c r="A113" s="16">
        <f t="shared" si="1"/>
        <v>105</v>
      </c>
      <c r="B113" s="25" t="s">
        <v>130</v>
      </c>
      <c r="C113" s="18" t="s">
        <v>129</v>
      </c>
      <c r="D113" s="18" t="s">
        <v>131</v>
      </c>
      <c r="E113" s="23"/>
      <c r="F113" s="30">
        <f>F114</f>
        <v>451.8</v>
      </c>
    </row>
    <row r="114" spans="1:6" ht="15.75" customHeight="1">
      <c r="A114" s="16">
        <f t="shared" si="1"/>
        <v>106</v>
      </c>
      <c r="B114" s="25" t="s">
        <v>132</v>
      </c>
      <c r="C114" s="26" t="s">
        <v>129</v>
      </c>
      <c r="D114" s="26" t="s">
        <v>131</v>
      </c>
      <c r="E114" s="27">
        <v>300</v>
      </c>
      <c r="F114" s="28">
        <v>451.8</v>
      </c>
    </row>
    <row r="115" spans="1:6" ht="18.75" customHeight="1">
      <c r="A115" s="16">
        <f t="shared" si="1"/>
        <v>107</v>
      </c>
      <c r="B115" s="22" t="s">
        <v>133</v>
      </c>
      <c r="C115" s="18" t="s">
        <v>134</v>
      </c>
      <c r="D115" s="18" t="s">
        <v>14</v>
      </c>
      <c r="E115" s="23"/>
      <c r="F115" s="24">
        <f>F116+F118</f>
        <v>28125.5</v>
      </c>
    </row>
    <row r="116" spans="1:6" ht="24.75" customHeight="1">
      <c r="A116" s="16">
        <f t="shared" si="1"/>
        <v>108</v>
      </c>
      <c r="B116" s="22" t="s">
        <v>135</v>
      </c>
      <c r="C116" s="23" t="s">
        <v>134</v>
      </c>
      <c r="D116" s="18" t="s">
        <v>136</v>
      </c>
      <c r="E116" s="23"/>
      <c r="F116" s="24">
        <f>F117</f>
        <v>16612.8</v>
      </c>
    </row>
    <row r="117" spans="1:6" ht="15.75" customHeight="1">
      <c r="A117" s="16">
        <f t="shared" si="1"/>
        <v>109</v>
      </c>
      <c r="B117" s="25" t="s">
        <v>137</v>
      </c>
      <c r="C117" s="27" t="s">
        <v>134</v>
      </c>
      <c r="D117" s="26" t="s">
        <v>136</v>
      </c>
      <c r="E117" s="27">
        <v>300</v>
      </c>
      <c r="F117" s="28">
        <v>16612.8</v>
      </c>
    </row>
    <row r="118" spans="1:6" ht="26.25" customHeight="1">
      <c r="A118" s="16">
        <f t="shared" si="1"/>
        <v>110</v>
      </c>
      <c r="B118" s="22" t="s">
        <v>138</v>
      </c>
      <c r="C118" s="23" t="s">
        <v>134</v>
      </c>
      <c r="D118" s="18" t="s">
        <v>139</v>
      </c>
      <c r="E118" s="23"/>
      <c r="F118" s="24">
        <f>F119</f>
        <v>11512.7</v>
      </c>
    </row>
    <row r="119" spans="1:6" ht="16.5" customHeight="1">
      <c r="A119" s="16">
        <f t="shared" si="1"/>
        <v>111</v>
      </c>
      <c r="B119" s="34" t="s">
        <v>140</v>
      </c>
      <c r="C119" s="27" t="s">
        <v>134</v>
      </c>
      <c r="D119" s="26" t="s">
        <v>139</v>
      </c>
      <c r="E119" s="27">
        <v>300</v>
      </c>
      <c r="F119" s="28">
        <v>11512.7</v>
      </c>
    </row>
    <row r="120" spans="1:6" ht="16.5" customHeight="1">
      <c r="A120" s="16">
        <f t="shared" si="1"/>
        <v>112</v>
      </c>
      <c r="B120" s="22" t="s">
        <v>141</v>
      </c>
      <c r="C120" s="18" t="s">
        <v>142</v>
      </c>
      <c r="D120" s="18"/>
      <c r="E120" s="23"/>
      <c r="F120" s="30">
        <f>F121</f>
        <v>0</v>
      </c>
    </row>
    <row r="121" spans="1:6" ht="15" customHeight="1">
      <c r="A121" s="16">
        <f t="shared" si="1"/>
        <v>113</v>
      </c>
      <c r="B121" s="22" t="s">
        <v>143</v>
      </c>
      <c r="C121" s="18" t="s">
        <v>144</v>
      </c>
      <c r="D121" s="18" t="s">
        <v>14</v>
      </c>
      <c r="E121" s="23"/>
      <c r="F121" s="24">
        <f>F122</f>
        <v>0</v>
      </c>
    </row>
    <row r="122" spans="1:6" ht="50.25" customHeight="1">
      <c r="A122" s="16">
        <f t="shared" si="1"/>
        <v>114</v>
      </c>
      <c r="B122" s="58" t="s">
        <v>145</v>
      </c>
      <c r="C122" s="26" t="s">
        <v>144</v>
      </c>
      <c r="D122" s="26" t="s">
        <v>146</v>
      </c>
      <c r="E122" s="27"/>
      <c r="F122" s="39">
        <f>F123</f>
        <v>0</v>
      </c>
    </row>
    <row r="123" spans="1:6" ht="15" customHeight="1">
      <c r="A123" s="16">
        <f t="shared" si="1"/>
        <v>115</v>
      </c>
      <c r="B123" s="25" t="s">
        <v>28</v>
      </c>
      <c r="C123" s="26" t="s">
        <v>144</v>
      </c>
      <c r="D123" s="26" t="s">
        <v>146</v>
      </c>
      <c r="E123" s="27">
        <v>200</v>
      </c>
      <c r="F123" s="28">
        <v>0</v>
      </c>
    </row>
    <row r="124" spans="1:6" ht="15" customHeight="1">
      <c r="A124" s="16">
        <f t="shared" si="1"/>
        <v>116</v>
      </c>
      <c r="B124" s="22" t="s">
        <v>147</v>
      </c>
      <c r="C124" s="18" t="s">
        <v>148</v>
      </c>
      <c r="D124" s="18"/>
      <c r="E124" s="23"/>
      <c r="F124" s="24">
        <f>F125</f>
        <v>5500</v>
      </c>
    </row>
    <row r="125" spans="1:6" ht="17.25" customHeight="1">
      <c r="A125" s="16">
        <f t="shared" si="1"/>
        <v>117</v>
      </c>
      <c r="B125" s="22" t="s">
        <v>149</v>
      </c>
      <c r="C125" s="18" t="s">
        <v>150</v>
      </c>
      <c r="D125" s="18" t="s">
        <v>14</v>
      </c>
      <c r="E125" s="23"/>
      <c r="F125" s="30">
        <f>F127+F129</f>
        <v>5500</v>
      </c>
    </row>
    <row r="126" spans="1:6" ht="57" customHeight="1">
      <c r="A126" s="16">
        <f t="shared" si="1"/>
        <v>118</v>
      </c>
      <c r="B126" s="58" t="s">
        <v>151</v>
      </c>
      <c r="C126" s="18" t="s">
        <v>150</v>
      </c>
      <c r="D126" s="18"/>
      <c r="E126" s="23"/>
      <c r="F126" s="24">
        <f>F127+F129</f>
        <v>5500</v>
      </c>
    </row>
    <row r="127" spans="1:6" ht="17.25" customHeight="1">
      <c r="A127" s="16">
        <f t="shared" si="1"/>
        <v>119</v>
      </c>
      <c r="B127" s="72" t="s">
        <v>152</v>
      </c>
      <c r="C127" s="26" t="s">
        <v>150</v>
      </c>
      <c r="D127" s="18" t="s">
        <v>153</v>
      </c>
      <c r="E127" s="27"/>
      <c r="F127" s="39">
        <f>F128</f>
        <v>4338</v>
      </c>
    </row>
    <row r="128" spans="1:6" ht="15" customHeight="1">
      <c r="A128" s="16">
        <f t="shared" si="1"/>
        <v>120</v>
      </c>
      <c r="B128" s="25" t="s">
        <v>18</v>
      </c>
      <c r="C128" s="26" t="s">
        <v>150</v>
      </c>
      <c r="D128" s="26" t="s">
        <v>153</v>
      </c>
      <c r="E128" s="27">
        <v>200</v>
      </c>
      <c r="F128" s="28">
        <f>2000+638+300+1000+400</f>
        <v>4338</v>
      </c>
    </row>
    <row r="129" spans="1:6" ht="15" customHeight="1">
      <c r="A129" s="16">
        <f t="shared" si="1"/>
        <v>121</v>
      </c>
      <c r="B129" s="22" t="s">
        <v>154</v>
      </c>
      <c r="C129" s="26" t="s">
        <v>150</v>
      </c>
      <c r="D129" s="18" t="s">
        <v>155</v>
      </c>
      <c r="E129" s="27"/>
      <c r="F129" s="28">
        <f>F130</f>
        <v>1162</v>
      </c>
    </row>
    <row r="130" spans="1:6" ht="15" customHeight="1">
      <c r="A130" s="16">
        <f t="shared" si="1"/>
        <v>122</v>
      </c>
      <c r="B130" s="25" t="s">
        <v>28</v>
      </c>
      <c r="C130" s="26" t="s">
        <v>150</v>
      </c>
      <c r="D130" s="26" t="s">
        <v>155</v>
      </c>
      <c r="E130" s="27">
        <v>200</v>
      </c>
      <c r="F130" s="28">
        <f>1500-638+200+100</f>
        <v>1162</v>
      </c>
    </row>
    <row r="131" spans="1:6" ht="15.75" customHeight="1">
      <c r="A131" s="16">
        <v>1</v>
      </c>
      <c r="B131" s="22" t="s">
        <v>156</v>
      </c>
      <c r="C131" s="18"/>
      <c r="D131" s="18"/>
      <c r="E131" s="23"/>
      <c r="F131" s="30">
        <f>F132</f>
        <v>0</v>
      </c>
    </row>
    <row r="132" spans="1:6" ht="15.75" customHeight="1">
      <c r="A132" s="16">
        <v>2</v>
      </c>
      <c r="B132" s="75" t="s">
        <v>157</v>
      </c>
      <c r="C132" s="76" t="s">
        <v>158</v>
      </c>
      <c r="D132" s="77"/>
      <c r="E132" s="78"/>
      <c r="F132" s="79">
        <f>F133</f>
        <v>0</v>
      </c>
    </row>
    <row r="133" spans="1:6" ht="15.75" customHeight="1">
      <c r="A133" s="16">
        <v>3</v>
      </c>
      <c r="B133" s="75" t="s">
        <v>159</v>
      </c>
      <c r="C133" s="76" t="s">
        <v>158</v>
      </c>
      <c r="D133" s="18"/>
      <c r="E133" s="78"/>
      <c r="F133" s="79">
        <f>F134</f>
        <v>0</v>
      </c>
    </row>
    <row r="134" spans="1:6" ht="25.5" customHeight="1">
      <c r="A134" s="16">
        <v>5</v>
      </c>
      <c r="B134" s="75" t="s">
        <v>160</v>
      </c>
      <c r="C134" s="76" t="s">
        <v>158</v>
      </c>
      <c r="D134" s="18" t="s">
        <v>161</v>
      </c>
      <c r="E134" s="78"/>
      <c r="F134" s="79">
        <f>F135+F136</f>
        <v>0</v>
      </c>
    </row>
    <row r="135" spans="1:6" ht="24" customHeight="1">
      <c r="A135" s="16">
        <v>6</v>
      </c>
      <c r="B135" s="25" t="s">
        <v>17</v>
      </c>
      <c r="C135" s="80" t="s">
        <v>158</v>
      </c>
      <c r="D135" s="26" t="s">
        <v>161</v>
      </c>
      <c r="E135" s="80" t="s">
        <v>162</v>
      </c>
      <c r="F135" s="81">
        <v>0</v>
      </c>
    </row>
    <row r="136" spans="1:6" ht="24" customHeight="1">
      <c r="A136" s="82"/>
      <c r="B136" s="25" t="s">
        <v>29</v>
      </c>
      <c r="C136" s="83" t="s">
        <v>158</v>
      </c>
      <c r="D136" s="26" t="s">
        <v>161</v>
      </c>
      <c r="E136" s="83" t="s">
        <v>163</v>
      </c>
      <c r="F136" s="84">
        <v>0</v>
      </c>
    </row>
    <row r="137" spans="1:7" ht="15" customHeight="1">
      <c r="A137" s="85"/>
      <c r="B137" s="86" t="s">
        <v>164</v>
      </c>
      <c r="C137" s="87" t="s">
        <v>14</v>
      </c>
      <c r="D137" s="87" t="s">
        <v>14</v>
      </c>
      <c r="E137" s="86"/>
      <c r="F137" s="88">
        <f>F9+F30+F131</f>
        <v>123080.8</v>
      </c>
      <c r="G137" s="29"/>
    </row>
  </sheetData>
  <sheetProtection/>
  <autoFilter ref="D4:D137"/>
  <mergeCells count="5">
    <mergeCell ref="C1:F1"/>
    <mergeCell ref="B2:F2"/>
    <mergeCell ref="C4:F4"/>
    <mergeCell ref="B5:F5"/>
    <mergeCell ref="B6:F6"/>
  </mergeCells>
  <printOptions/>
  <pageMargins left="0.03937007874015748" right="0.03937007874015748" top="0.35433070866141736" bottom="0.35433070866141736" header="0.31496062992125984" footer="0.31496062992125984"/>
  <pageSetup fitToHeight="2" fitToWidth="1" horizontalDpi="600" verticalDpi="600" orientation="portrait" paperSize="9" scale="54" r:id="rId1"/>
  <rowBreaks count="1" manualBreakCount="1">
    <brk id="68" max="5" man="1"/>
  </rowBreaks>
</worksheet>
</file>

<file path=docProps/app.xml><?xml version="1.0" encoding="utf-8"?>
<Properties xmlns="http://schemas.openxmlformats.org/officeDocument/2006/extended-properties" xmlns:vt="http://schemas.openxmlformats.org/officeDocument/2006/docPropsVTypes">
  <Application>WPS Spreadsheets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Фаниль Галимзянов</dc:creator>
  <cp:keywords/>
  <dc:description/>
  <cp:lastModifiedBy>Svetlana</cp:lastModifiedBy>
  <cp:lastPrinted>2022-10-14T11:45:26Z</cp:lastPrinted>
  <dcterms:created xsi:type="dcterms:W3CDTF">2013-01-29T06:46:52Z</dcterms:created>
  <dcterms:modified xsi:type="dcterms:W3CDTF">2022-10-14T11:45:28Z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FABE314618C148AE8BCEF642C7032DB3</vt:lpwstr>
  </property>
  <property fmtid="{D5CDD505-2E9C-101B-9397-08002B2CF9AE}" pid="3" name="KSOProductBuildVer">
    <vt:lpwstr>1049-11.2.0.11341</vt:lpwstr>
  </property>
</Properties>
</file>